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90" yWindow="0" windowWidth="10995" windowHeight="11580"/>
  </bookViews>
  <sheets>
    <sheet name="Hospitalización" sheetId="3" r:id="rId1"/>
    <sheet name="Consultas" sheetId="4" r:id="rId2"/>
    <sheet name="ACTIVIDAD QUIRÚRGICA" sheetId="5" r:id="rId3"/>
    <sheet name="ACTIVIDAD DE PARTOS" sheetId="6" r:id="rId4"/>
    <sheet name="ACTIVIDAD DE URGENCIAS" sheetId="7" r:id="rId5"/>
    <sheet name="SERVICIOS BÁSICOS" sheetId="8" r:id="rId6"/>
    <sheet name="GRDS " sheetId="9" r:id="rId7"/>
  </sheets>
  <definedNames>
    <definedName name="_xlnm.Print_Area" localSheetId="4">'ACTIVIDAD DE URGENCIAS'!$A$1:$H$114</definedName>
    <definedName name="_xlnm.Print_Area" localSheetId="2">'ACTIVIDAD QUIRÚRGICA'!$A$1:$E$135</definedName>
    <definedName name="_xlnm.Print_Area" localSheetId="1">Consultas!$A$1:$E$122</definedName>
    <definedName name="_xlnm.Print_Area" localSheetId="6">'GRDS '!$A$1:$K$1294</definedName>
    <definedName name="_xlnm.Print_Area" localSheetId="0">Hospitalización!$A$1:$I$237</definedName>
    <definedName name="_xlnm.Print_Area" localSheetId="5">'SERVICIOS BÁSICOS'!$A$1:$C$507</definedName>
  </definedNames>
  <calcPr calcId="125725"/>
</workbook>
</file>

<file path=xl/calcChain.xml><?xml version="1.0" encoding="utf-8"?>
<calcChain xmlns="http://schemas.openxmlformats.org/spreadsheetml/2006/main">
  <c r="F1231" i="9"/>
  <c r="F1232"/>
  <c r="F1168"/>
  <c r="F1135"/>
  <c r="F1134"/>
  <c r="F968"/>
  <c r="D27" i="5"/>
  <c r="B27"/>
  <c r="E94"/>
  <c r="E93"/>
  <c r="E92"/>
  <c r="E91"/>
  <c r="E61"/>
  <c r="E60"/>
  <c r="E59"/>
  <c r="E58"/>
  <c r="E26"/>
  <c r="E27"/>
  <c r="D24"/>
  <c r="B24"/>
  <c r="D23"/>
  <c r="B23"/>
  <c r="D22"/>
  <c r="B22"/>
  <c r="D21"/>
  <c r="B21"/>
  <c r="D20"/>
  <c r="B20"/>
  <c r="D19"/>
  <c r="B19"/>
  <c r="D18"/>
  <c r="B18"/>
  <c r="B17"/>
  <c r="D16"/>
  <c r="B16"/>
  <c r="D15"/>
  <c r="B15"/>
  <c r="B14"/>
  <c r="D13"/>
  <c r="B13"/>
  <c r="B12"/>
  <c r="D11"/>
  <c r="B11"/>
  <c r="B92" i="4"/>
  <c r="D74"/>
  <c r="D75"/>
  <c r="D76"/>
  <c r="D73"/>
  <c r="B42" i="3"/>
  <c r="F1172" i="9"/>
  <c r="F1043"/>
  <c r="F1010"/>
  <c r="F583"/>
  <c r="F269"/>
  <c r="F49"/>
  <c r="C96" i="8"/>
  <c r="F42" i="3"/>
  <c r="F1278" i="9"/>
  <c r="F1277"/>
  <c r="G1232"/>
  <c r="G1231"/>
  <c r="F1200"/>
  <c r="F1199"/>
  <c r="F1169"/>
  <c r="F1103"/>
  <c r="F1102"/>
  <c r="F1072"/>
  <c r="F1071"/>
  <c r="F1040"/>
  <c r="F1039"/>
  <c r="F1007"/>
  <c r="F1006"/>
  <c r="F974"/>
  <c r="F973"/>
  <c r="F893"/>
  <c r="F892"/>
  <c r="F866"/>
  <c r="F865"/>
  <c r="F837"/>
  <c r="F836"/>
  <c r="F808"/>
  <c r="F807"/>
  <c r="F780"/>
  <c r="F779"/>
  <c r="F751"/>
  <c r="F750"/>
  <c r="F722"/>
  <c r="F721"/>
  <c r="F695"/>
  <c r="F694"/>
  <c r="F642"/>
  <c r="F639"/>
  <c r="F612"/>
  <c r="F611"/>
  <c r="F580"/>
  <c r="F579"/>
  <c r="F481"/>
  <c r="F480"/>
  <c r="F453"/>
  <c r="F452"/>
  <c r="F354"/>
  <c r="F353"/>
  <c r="F327"/>
  <c r="F324"/>
  <c r="F323"/>
  <c r="F295"/>
  <c r="F296"/>
  <c r="F265"/>
  <c r="F264"/>
  <c r="F232"/>
  <c r="F231"/>
  <c r="F206"/>
  <c r="F167"/>
  <c r="F166"/>
  <c r="F134"/>
  <c r="F133"/>
  <c r="F104"/>
  <c r="F103"/>
  <c r="F76"/>
  <c r="F75"/>
  <c r="F45"/>
  <c r="F44"/>
  <c r="F12"/>
  <c r="F11"/>
  <c r="D50" i="4"/>
  <c r="D51"/>
  <c r="D52"/>
  <c r="D53"/>
  <c r="D54"/>
  <c r="E95" i="5"/>
  <c r="E62"/>
  <c r="E52" i="7"/>
  <c r="E51"/>
  <c r="G51"/>
  <c r="H51"/>
  <c r="E50"/>
  <c r="G50"/>
  <c r="H50"/>
  <c r="E49"/>
  <c r="G49"/>
  <c r="H49"/>
  <c r="E24" i="5"/>
  <c r="E19"/>
  <c r="E15"/>
  <c r="E22"/>
  <c r="E21"/>
  <c r="E20"/>
  <c r="E16"/>
  <c r="E11"/>
  <c r="E17"/>
  <c r="E13"/>
  <c r="E12"/>
  <c r="D16" i="4"/>
  <c r="E16"/>
  <c r="D12"/>
  <c r="C59"/>
  <c r="B59"/>
  <c r="E39"/>
  <c r="D39"/>
  <c r="E38"/>
  <c r="D38"/>
  <c r="B25" i="7"/>
  <c r="B52"/>
  <c r="E14" i="5"/>
  <c r="E23"/>
  <c r="E18"/>
  <c r="E25"/>
  <c r="E36"/>
  <c r="E37"/>
  <c r="E38"/>
  <c r="E39"/>
  <c r="E40"/>
  <c r="E41"/>
  <c r="E42"/>
  <c r="E43"/>
  <c r="E44"/>
  <c r="E45"/>
  <c r="E46"/>
  <c r="E47"/>
  <c r="B50"/>
  <c r="D50"/>
  <c r="D11" i="4"/>
  <c r="E11"/>
  <c r="E12"/>
  <c r="D13"/>
  <c r="E13"/>
  <c r="D14"/>
  <c r="E14"/>
  <c r="D15"/>
  <c r="E15"/>
  <c r="D17"/>
  <c r="E17"/>
  <c r="D18"/>
  <c r="E18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E50"/>
  <c r="E52"/>
  <c r="E51"/>
  <c r="E53"/>
  <c r="E54"/>
  <c r="F107" i="9"/>
  <c r="F235"/>
  <c r="F137"/>
  <c r="F1106"/>
  <c r="F1075"/>
  <c r="G52" i="7"/>
  <c r="H52"/>
  <c r="E50" i="5"/>
  <c r="E76" i="4"/>
  <c r="E74"/>
  <c r="E73"/>
  <c r="E75"/>
  <c r="E59"/>
  <c r="D59"/>
  <c r="F1281" i="9"/>
  <c r="F1138"/>
  <c r="F1203"/>
  <c r="F1236"/>
</calcChain>
</file>

<file path=xl/sharedStrings.xml><?xml version="1.0" encoding="utf-8"?>
<sst xmlns="http://schemas.openxmlformats.org/spreadsheetml/2006/main" count="1826" uniqueCount="801">
  <si>
    <t>EXTRACCIONES Y TRASPLANTES</t>
  </si>
  <si>
    <t xml:space="preserve">   Extracción Multiorgánica</t>
  </si>
  <si>
    <t xml:space="preserve">   Extracción  Multitejidos</t>
  </si>
  <si>
    <t>INGR. EXTERNOS</t>
  </si>
  <si>
    <t>E.MEDIA AL ALTA</t>
  </si>
  <si>
    <t xml:space="preserve">         Elaboración de citotóxicos</t>
  </si>
  <si>
    <t xml:space="preserve">    CORAZÓN</t>
  </si>
  <si>
    <t xml:space="preserve">          </t>
  </si>
  <si>
    <t>Feno</t>
  </si>
  <si>
    <t>Cápsula</t>
  </si>
  <si>
    <t>Hospital de día</t>
  </si>
  <si>
    <t>Cinesiterapia</t>
  </si>
  <si>
    <t>RADIODIAGNÓSTICO H.U.C.A.  Y  AMB. LA LILA</t>
  </si>
  <si>
    <t xml:space="preserve">         Ecografías ( incluye Eco -Doppler )</t>
  </si>
  <si>
    <t>Yesos para Escoliosis</t>
  </si>
  <si>
    <t>Electroterapia</t>
  </si>
  <si>
    <t>Hidroterapia</t>
  </si>
  <si>
    <t>Balneoterapia</t>
  </si>
  <si>
    <t>Logopedia</t>
  </si>
  <si>
    <t>UNIDAD DE HIPOACUSIA</t>
  </si>
  <si>
    <t>Recaptaciones</t>
  </si>
  <si>
    <t>Programaciones</t>
  </si>
  <si>
    <t>DISTRIBUCIÓN DE LAS ALTAS POR ÁREAS</t>
  </si>
  <si>
    <t>Area I</t>
  </si>
  <si>
    <t>Area II</t>
  </si>
  <si>
    <t>Area III</t>
  </si>
  <si>
    <t>Area IV</t>
  </si>
  <si>
    <t>Area V</t>
  </si>
  <si>
    <t>Area VI</t>
  </si>
  <si>
    <t>Area VII</t>
  </si>
  <si>
    <t>Area VIII</t>
  </si>
  <si>
    <t>Fuera Comunidad</t>
  </si>
  <si>
    <t xml:space="preserve">TRAUMATOLOGÍA </t>
  </si>
  <si>
    <t>PESO</t>
  </si>
  <si>
    <t xml:space="preserve">   Extración renal</t>
  </si>
  <si>
    <t>AGC NEFROLOGIA</t>
  </si>
  <si>
    <t xml:space="preserve"> Externos</t>
  </si>
  <si>
    <t xml:space="preserve">   NEFROLOGIA</t>
  </si>
  <si>
    <t xml:space="preserve">    UROLOGIA</t>
  </si>
  <si>
    <t xml:space="preserve">    NEFROLOGIA</t>
  </si>
  <si>
    <t xml:space="preserve">   UROLOGIA</t>
  </si>
  <si>
    <t xml:space="preserve">   UNIDAD INVESTIGACIÓN Y METABOLISMO ÓSE</t>
  </si>
  <si>
    <t xml:space="preserve">                                     Hormona del crecimiento</t>
  </si>
  <si>
    <t xml:space="preserve">                                     Hipertensión pulmonar</t>
  </si>
  <si>
    <t>Traslados internos</t>
  </si>
  <si>
    <t xml:space="preserve"> Nº de camas</t>
  </si>
  <si>
    <t>TOTAL URGENCIAS</t>
  </si>
  <si>
    <t xml:space="preserve"> % INGRESADAS</t>
  </si>
  <si>
    <t>ACTIVIDAD DE LOS SERVICIOS BÁSICOS Y DE DIAGNÓSTICO</t>
  </si>
  <si>
    <t xml:space="preserve">   Extración Córnea               </t>
  </si>
  <si>
    <t>Trasplante de córnea</t>
  </si>
  <si>
    <t xml:space="preserve">       H.U.C.A.</t>
  </si>
  <si>
    <t>TOTA. AT.ESPECIALIZADA</t>
  </si>
  <si>
    <t>% A. EPIDURAL</t>
  </si>
  <si>
    <t>PARTOS A. EPIDURAL</t>
  </si>
  <si>
    <t>% CESÁREAS</t>
  </si>
  <si>
    <t xml:space="preserve">   CORAZÓN</t>
  </si>
  <si>
    <t xml:space="preserve">                       Sedaciones CPRE</t>
  </si>
  <si>
    <t>Nota: El apartado de  "Varios" incluye a los grupos: 500, 501,502,510 y 530</t>
  </si>
  <si>
    <t xml:space="preserve"> OTRAS TÉCNICAS Y EXPLORACIONES ESPECIALES</t>
  </si>
  <si>
    <t>Trasplante renal</t>
  </si>
  <si>
    <t xml:space="preserve"> Est.Media al alta</t>
  </si>
  <si>
    <t xml:space="preserve">        Exploraciones quirófanos</t>
  </si>
  <si>
    <t>ESPECIALIDAD: CIR. CARDIACA</t>
  </si>
  <si>
    <t xml:space="preserve">        Varios</t>
  </si>
  <si>
    <t>Procedimientos de distorsión</t>
  </si>
  <si>
    <t>Capilaroscopias</t>
  </si>
  <si>
    <t xml:space="preserve">    NEUROCIENCIAS</t>
  </si>
  <si>
    <t xml:space="preserve">   PULMÓN</t>
  </si>
  <si>
    <t xml:space="preserve">   SALUD MENTAL</t>
  </si>
  <si>
    <t xml:space="preserve">   MEDICINA INTERNA</t>
  </si>
  <si>
    <t xml:space="preserve">   ANESTESIA </t>
  </si>
  <si>
    <t xml:space="preserve">   C. GENERAL </t>
  </si>
  <si>
    <t xml:space="preserve">   C. MAXILOFACIAL</t>
  </si>
  <si>
    <t xml:space="preserve">   C. VASCULAR </t>
  </si>
  <si>
    <t xml:space="preserve">   DIGESTIVO</t>
  </si>
  <si>
    <t xml:space="preserve">   O.R.L.</t>
  </si>
  <si>
    <t>ESPECIALIDADES</t>
  </si>
  <si>
    <t>POLIVALENTES:</t>
  </si>
  <si>
    <t xml:space="preserve">   OBSTETRICIA </t>
  </si>
  <si>
    <t xml:space="preserve">   ÁREA INFANTIL</t>
  </si>
  <si>
    <t xml:space="preserve">   VARIOS</t>
  </si>
  <si>
    <t>URGENCIAS TOTALES</t>
  </si>
  <si>
    <t>URGENCIAS INGRESADAS</t>
  </si>
  <si>
    <t>TIEMPO MEDIO DE ATENCIÓN</t>
  </si>
  <si>
    <t>%  REINGRESOS EN 72 H.</t>
  </si>
  <si>
    <t xml:space="preserve">LABORATORIO FUNCIÓN PULMONAR </t>
  </si>
  <si>
    <t>*GRDs correspondientes a Neonatologia y UCI de Neonatologia</t>
  </si>
  <si>
    <t>CIRUGÍA MAXILOFACIAL</t>
  </si>
  <si>
    <t>Pruebas diagnósticas</t>
  </si>
  <si>
    <t>Procedimientos quirúrgicos en consulta</t>
  </si>
  <si>
    <t>Tratamientos hospital de día</t>
  </si>
  <si>
    <t>Ecografías</t>
  </si>
  <si>
    <t>Trasplante hepático</t>
  </si>
  <si>
    <t>D.A. Unidad E. metabólica</t>
  </si>
  <si>
    <t>GINECOLOGÍA</t>
  </si>
  <si>
    <t>Estudios de metabolismo óseo</t>
  </si>
  <si>
    <t>Ecografía articular</t>
  </si>
  <si>
    <t>NEFROLOGÍA</t>
  </si>
  <si>
    <t>NEUMOLOGÍA</t>
  </si>
  <si>
    <t>NEUROLOGÍA</t>
  </si>
  <si>
    <t>Doppler de tronco supraórtico</t>
  </si>
  <si>
    <t xml:space="preserve">         Pacientes nuevos</t>
  </si>
  <si>
    <t>Escuela de espalda</t>
  </si>
  <si>
    <t>Terapia ocupacional</t>
  </si>
  <si>
    <t>Tratamiento toxina botulínica</t>
  </si>
  <si>
    <t>UROLOGÍA</t>
  </si>
  <si>
    <t>Sesiones litotricia</t>
  </si>
  <si>
    <t>Pielografía</t>
  </si>
  <si>
    <t>Cistografías</t>
  </si>
  <si>
    <t>Otoemisiones acústicas en neonatos</t>
  </si>
  <si>
    <t>Audiometrías</t>
  </si>
  <si>
    <t>Impedanciometrías</t>
  </si>
  <si>
    <t>Acelerador lineal:</t>
  </si>
  <si>
    <t>Braquiterapia:</t>
  </si>
  <si>
    <t>Radioterapia superficial:</t>
  </si>
  <si>
    <t>Unidad de Consultas Externas:</t>
  </si>
  <si>
    <t xml:space="preserve">       Ecografías</t>
  </si>
  <si>
    <t xml:space="preserve">       Microlegrados</t>
  </si>
  <si>
    <t xml:space="preserve">       Biopsias</t>
  </si>
  <si>
    <t xml:space="preserve">       Polipectomía</t>
  </si>
  <si>
    <t xml:space="preserve">       Punción aspiración</t>
  </si>
  <si>
    <t xml:space="preserve">       Colposcopia</t>
  </si>
  <si>
    <t xml:space="preserve">       Procedimientos quirúrgicos en consulta</t>
  </si>
  <si>
    <t xml:space="preserve">       Hospital de día</t>
  </si>
  <si>
    <t>Unidad de Reproducción Asistida:</t>
  </si>
  <si>
    <t xml:space="preserve">       Punciones FIV</t>
  </si>
  <si>
    <t xml:space="preserve">       Inseminaciones</t>
  </si>
  <si>
    <t xml:space="preserve">       Ovocitos tratados</t>
  </si>
  <si>
    <t xml:space="preserve">       Seminogramas</t>
  </si>
  <si>
    <t xml:space="preserve">       Transferencias</t>
  </si>
  <si>
    <t xml:space="preserve">       Ciclos FIV</t>
  </si>
  <si>
    <t>Unidad de Diagnóstico Prenatal:</t>
  </si>
  <si>
    <t xml:space="preserve">       Amniocentesis</t>
  </si>
  <si>
    <t>% URGENCIAS</t>
  </si>
  <si>
    <t>INGRESADAS</t>
  </si>
  <si>
    <t>ING. HOSPIT. TRAS READMISIÓN</t>
  </si>
  <si>
    <t xml:space="preserve">      TOTAL</t>
  </si>
  <si>
    <t xml:space="preserve">CIRUGíA </t>
  </si>
  <si>
    <t>C. CARDIACA</t>
  </si>
  <si>
    <t xml:space="preserve">C. GENERAL </t>
  </si>
  <si>
    <t>C. MAXILOFACIAL</t>
  </si>
  <si>
    <t>C. TORÁCICA</t>
  </si>
  <si>
    <t xml:space="preserve">C. VASCULAR </t>
  </si>
  <si>
    <t>C. PLÁSTICA</t>
  </si>
  <si>
    <t xml:space="preserve">NEUROCIRUGÍA </t>
  </si>
  <si>
    <t xml:space="preserve">UROLOGÍA </t>
  </si>
  <si>
    <t>DERMATOLOGÍA</t>
  </si>
  <si>
    <t>U. TRASPLANTES</t>
  </si>
  <si>
    <t xml:space="preserve">CIRUGÍA </t>
  </si>
  <si>
    <t xml:space="preserve">    PEDIATRÍA</t>
  </si>
  <si>
    <t>ÁREAS DE GESTIÓN CLÍNICA:</t>
  </si>
  <si>
    <t xml:space="preserve">   C. PLÁSTICA</t>
  </si>
  <si>
    <t xml:space="preserve">   ENDOCRINOLOGÍA</t>
  </si>
  <si>
    <t xml:space="preserve">   HEMATOLOGÍA</t>
  </si>
  <si>
    <t xml:space="preserve">   M. PREV. SALUD PÚBLICA</t>
  </si>
  <si>
    <t xml:space="preserve">   OFTALMOLOGÍA </t>
  </si>
  <si>
    <t xml:space="preserve">   ONC. RADIOTERÁPICA</t>
  </si>
  <si>
    <t xml:space="preserve">   ONCOLOGÍA MÉDICA</t>
  </si>
  <si>
    <t xml:space="preserve">   REHABILITACIÓN </t>
  </si>
  <si>
    <t xml:space="preserve">   REUMATOLOGÍA</t>
  </si>
  <si>
    <t xml:space="preserve">   TOCOGINECOLOGÍA</t>
  </si>
  <si>
    <t xml:space="preserve">   TRAUMATOLOGÍA </t>
  </si>
  <si>
    <t xml:space="preserve">   C. GENERAL</t>
  </si>
  <si>
    <t xml:space="preserve">   OFTALMOLOGÍA</t>
  </si>
  <si>
    <t xml:space="preserve">   TRAUMATOLOGÍA</t>
  </si>
  <si>
    <t xml:space="preserve">   UROLOGÍA</t>
  </si>
  <si>
    <t xml:space="preserve">   MED. NUCLEAR </t>
  </si>
  <si>
    <t xml:space="preserve">   GINECOLOGÍA </t>
  </si>
  <si>
    <t>Trasplante cardiáco</t>
  </si>
  <si>
    <t xml:space="preserve">                       Lidocaina</t>
  </si>
  <si>
    <t>Presión de Urgencias</t>
  </si>
  <si>
    <t xml:space="preserve"> Est.Media al Alta</t>
  </si>
  <si>
    <t>AGC PEDIATRÍA</t>
  </si>
  <si>
    <t>AGC NEUROCIENCIAS</t>
  </si>
  <si>
    <t>AGC PULMÓN</t>
  </si>
  <si>
    <t>AGC SALUD MENTAL</t>
  </si>
  <si>
    <t>AGC MEDICINA INTERNA</t>
  </si>
  <si>
    <t>AGC  CORAZÓN</t>
  </si>
  <si>
    <t>AGC CORAZÓN</t>
  </si>
  <si>
    <t>ESPECIALIDAD: NEUROCIRUGÍA</t>
  </si>
  <si>
    <t>ESPECIALIDAD: NEUROLOGÍA</t>
  </si>
  <si>
    <t>ESPECIALIDAD: PEDIATRÍA</t>
  </si>
  <si>
    <t>ESPECIALIDAD: UCI PEDIÁTRICA</t>
  </si>
  <si>
    <t>* Comparte los GRDs con Pediatria</t>
  </si>
  <si>
    <t>ESPECIALIDAD: NEONATOLOGÍA</t>
  </si>
  <si>
    <t>ESPECIALIDAD: NEUMOLOGÍA</t>
  </si>
  <si>
    <t>ESPECIALIDAD: PSIQUIATRÍA</t>
  </si>
  <si>
    <t>ESP.: PSIQ. ADOLESCENTES</t>
  </si>
  <si>
    <t>ESP.: PSIQUIATRÍA DE ENLACE</t>
  </si>
  <si>
    <t>ESP.: MEDICINA INTERNA</t>
  </si>
  <si>
    <t>ESP.: INSUFICIENCIA CARDIACA</t>
  </si>
  <si>
    <t>ESPECIALIDAD: CARDIOLOGÍA</t>
  </si>
  <si>
    <t>ESPECIALIDAD: CIR. INFANTIL</t>
  </si>
  <si>
    <t>ESPECIALIDAD: CIR. TORÁCICA</t>
  </si>
  <si>
    <t xml:space="preserve">CIR. GENERAL  </t>
  </si>
  <si>
    <t>CIR. MAXILOFACIAL</t>
  </si>
  <si>
    <t>CIR. PLÁSTICA</t>
  </si>
  <si>
    <t xml:space="preserve">CIR. VASCULAR </t>
  </si>
  <si>
    <t>Est.Media al Alta</t>
  </si>
  <si>
    <t>ANATOMÍA PATOLÓGICA</t>
  </si>
  <si>
    <t xml:space="preserve">                       Infiltación</t>
  </si>
  <si>
    <t xml:space="preserve">                       Bomba PCA</t>
  </si>
  <si>
    <t xml:space="preserve">                       Parche</t>
  </si>
  <si>
    <t xml:space="preserve">                                     Esclerosis múltiple</t>
  </si>
  <si>
    <t>Volúmenes estáticos</t>
  </si>
  <si>
    <t>UNIDAD DE ERGONOMÍA</t>
  </si>
  <si>
    <t>Ergoespirometrías</t>
  </si>
  <si>
    <t>ALERGOLOGÍA</t>
  </si>
  <si>
    <t xml:space="preserve">                                                         Cardiología</t>
  </si>
  <si>
    <t xml:space="preserve">                                                         Endocrinología</t>
  </si>
  <si>
    <t xml:space="preserve">                                                         Grastroenterología</t>
  </si>
  <si>
    <t xml:space="preserve">                                                         Hematología</t>
  </si>
  <si>
    <t xml:space="preserve">                                                         Nefrourología</t>
  </si>
  <si>
    <t xml:space="preserve">                                                         Neumología</t>
  </si>
  <si>
    <t xml:space="preserve">                                                         Neurología</t>
  </si>
  <si>
    <t xml:space="preserve">                                                         Oncología</t>
  </si>
  <si>
    <t>Partos con anestesia epidural</t>
  </si>
  <si>
    <t xml:space="preserve"> % sobre el total de partos</t>
  </si>
  <si>
    <t>Valoraciones preanestésicas en consulta</t>
  </si>
  <si>
    <t>Actividad fuera del área quirúrgica:</t>
  </si>
  <si>
    <t xml:space="preserve">                                     Fibrosis quística</t>
  </si>
  <si>
    <t xml:space="preserve">                                     Uso hospitalario</t>
  </si>
  <si>
    <t xml:space="preserve">                                     Virus hepatitis C</t>
  </si>
  <si>
    <t xml:space="preserve">                                     Virus inmunodeficiencia humana</t>
  </si>
  <si>
    <t>Nutrición parenteral</t>
  </si>
  <si>
    <t xml:space="preserve">         Nº de unidades nutrientes NPT</t>
  </si>
  <si>
    <t xml:space="preserve">         Prepaciones estériles</t>
  </si>
  <si>
    <t>Estudios del sueño (hospital de día)</t>
  </si>
  <si>
    <t xml:space="preserve">         Tratamientos hospital de día</t>
  </si>
  <si>
    <t xml:space="preserve">         Trasplantes médula ósea</t>
  </si>
  <si>
    <t xml:space="preserve">         Procedimientos terapéuticos</t>
  </si>
  <si>
    <t xml:space="preserve">         Estudios gestacionales</t>
  </si>
  <si>
    <t xml:space="preserve">         Estudios materno-fetales</t>
  </si>
  <si>
    <t xml:space="preserve">                                                         Vascular y linfático</t>
  </si>
  <si>
    <t>Nº de tratamientos Gamma</t>
  </si>
  <si>
    <t xml:space="preserve">        Participación en comisiones de vigil. epidemiológica</t>
  </si>
  <si>
    <t xml:space="preserve">         Asesoramiento medidas control infec. nosocomial</t>
  </si>
  <si>
    <t>Vacunas a pacientes</t>
  </si>
  <si>
    <t>Controles ambientales</t>
  </si>
  <si>
    <t>Accidentes biológicos y laborales</t>
  </si>
  <si>
    <t>Enfermedad profesional</t>
  </si>
  <si>
    <t>Nº de técnicas realizadas:     Gammas</t>
  </si>
  <si>
    <t>Vigilancia epidimiológica:</t>
  </si>
  <si>
    <t xml:space="preserve">         Notificación enfermedad declaración obligatoria urgente</t>
  </si>
  <si>
    <t>Vigilancia y control infección nosocomial:</t>
  </si>
  <si>
    <t>Estudios :</t>
  </si>
  <si>
    <t xml:space="preserve">         Radiología simple</t>
  </si>
  <si>
    <t xml:space="preserve">         Rx digestivo</t>
  </si>
  <si>
    <t xml:space="preserve">         Rx genitourinario</t>
  </si>
  <si>
    <t xml:space="preserve">         TAC</t>
  </si>
  <si>
    <t xml:space="preserve">         RNM</t>
  </si>
  <si>
    <t xml:space="preserve">         Mamografías</t>
  </si>
  <si>
    <t xml:space="preserve">         Rx Intervencionista mama</t>
  </si>
  <si>
    <t xml:space="preserve">         Neurovascular diagnóstico</t>
  </si>
  <si>
    <t xml:space="preserve">         Neurovascular terapéutico</t>
  </si>
  <si>
    <t xml:space="preserve">         Rx Intervencionista vascular diagnóstico</t>
  </si>
  <si>
    <t xml:space="preserve">         Rx Intervencionista Vascular Terapéutico</t>
  </si>
  <si>
    <t>Nº de pacientes externos atendidos</t>
  </si>
  <si>
    <t>Principales pacientes externos:</t>
  </si>
  <si>
    <t>Hematología Clínica:</t>
  </si>
  <si>
    <t xml:space="preserve"> Ingresos Externos</t>
  </si>
  <si>
    <t xml:space="preserve">                                                         Osteoarticular</t>
  </si>
  <si>
    <t xml:space="preserve">                                                         Infecciosas</t>
  </si>
  <si>
    <t>SERVICIOS</t>
  </si>
  <si>
    <t>CAMAS</t>
  </si>
  <si>
    <t>TOTALES</t>
  </si>
  <si>
    <t>I.PRG.</t>
  </si>
  <si>
    <t>I.URG.</t>
  </si>
  <si>
    <t>I.TRS.</t>
  </si>
  <si>
    <t xml:space="preserve"> </t>
  </si>
  <si>
    <t>DIGESTIVO</t>
  </si>
  <si>
    <t>REHABILITACIÓN</t>
  </si>
  <si>
    <t>O.R.L.</t>
  </si>
  <si>
    <t>C. INFANTIL</t>
  </si>
  <si>
    <t xml:space="preserve">% OCUPAC. </t>
  </si>
  <si>
    <t>TOTAL</t>
  </si>
  <si>
    <t xml:space="preserve"> CONSULTAS EXTERNAS</t>
  </si>
  <si>
    <t>PRIMERAS</t>
  </si>
  <si>
    <t>SEGUNDAS</t>
  </si>
  <si>
    <t>RELACION 2/1º</t>
  </si>
  <si>
    <t>ESPECIALISTAS DE CUPO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</si>
  <si>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</si>
  <si>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</si>
  <si>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</si>
  <si>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</si>
  <si>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</si>
  <si>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</si>
  <si>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</si>
  <si>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</si>
  <si>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</si>
  <si>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</si>
  <si>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</si>
  <si>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</si>
  <si>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</si>
  <si>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EVOLUCIÓN ANUAL</t>
  </si>
  <si>
    <t>Ingresos</t>
  </si>
  <si>
    <t>%Ocupación</t>
  </si>
  <si>
    <t>Est.Media</t>
  </si>
  <si>
    <t>Años</t>
  </si>
  <si>
    <t>Distribución %</t>
  </si>
  <si>
    <t>ACTIVIDAD   DE CONSULTAS EXTERNAS</t>
  </si>
  <si>
    <t>REVISIONES</t>
  </si>
  <si>
    <t>ACTIVIDAD   QUIRÚRGICA</t>
  </si>
  <si>
    <t>ACTIVIDAD DE HOSPITALIZACIÓN</t>
  </si>
  <si>
    <t>INGRESADOS</t>
  </si>
  <si>
    <t>PACIENTES</t>
  </si>
  <si>
    <t>AMBULATORIA</t>
  </si>
  <si>
    <t>INERVENCIONES</t>
  </si>
  <si>
    <t>PROGRAMADAS</t>
  </si>
  <si>
    <t>INTERVENCIONES</t>
  </si>
  <si>
    <t>URGENTES</t>
  </si>
  <si>
    <t xml:space="preserve">          ENERO</t>
  </si>
  <si>
    <t xml:space="preserve">          FEBRERO</t>
  </si>
  <si>
    <t xml:space="preserve">          MARZO</t>
  </si>
  <si>
    <t xml:space="preserve">          ABRIL</t>
  </si>
  <si>
    <t xml:space="preserve">          MAYO</t>
  </si>
  <si>
    <t xml:space="preserve">          JUNIO</t>
  </si>
  <si>
    <t xml:space="preserve">          JULIO</t>
  </si>
  <si>
    <t xml:space="preserve">          AGOSTO</t>
  </si>
  <si>
    <t xml:space="preserve">          SEPTIEMBRE</t>
  </si>
  <si>
    <t xml:space="preserve">          OCTUBRE</t>
  </si>
  <si>
    <t xml:space="preserve">          NOVIEMBRE</t>
  </si>
  <si>
    <t xml:space="preserve">          DICIEMBRE</t>
  </si>
  <si>
    <t>ACTIVIDAD  DE PARTOS</t>
  </si>
  <si>
    <t>Nº DE PARTOS</t>
  </si>
  <si>
    <t xml:space="preserve">  </t>
  </si>
  <si>
    <t>ACTIVIDAD DE  URGENCIAS</t>
  </si>
  <si>
    <t>PEDIÁTRICAS</t>
  </si>
  <si>
    <t>ANESTESIA Y REANIMACIÓN</t>
  </si>
  <si>
    <t xml:space="preserve">                       Iontoforesis</t>
  </si>
  <si>
    <t>Tratamientos Unidad del Dolor :</t>
  </si>
  <si>
    <t xml:space="preserve">                       F.I.V.</t>
  </si>
  <si>
    <t>FARMACIA</t>
  </si>
  <si>
    <t>Citotóxicos</t>
  </si>
  <si>
    <t>Hospital de Día</t>
  </si>
  <si>
    <t>HEMATOLOGÍA Y HEMOTERAPIA</t>
  </si>
  <si>
    <t xml:space="preserve">         Determinaciones</t>
  </si>
  <si>
    <t>Banco de Sangre :</t>
  </si>
  <si>
    <t xml:space="preserve">         Transfusiones</t>
  </si>
  <si>
    <t xml:space="preserve">         Autotransfusiones</t>
  </si>
  <si>
    <t xml:space="preserve">ESPECIALIDADES: </t>
  </si>
  <si>
    <t>MEDICINA NUCLEAR</t>
  </si>
  <si>
    <t>MEDICINA PREVENTIVA</t>
  </si>
  <si>
    <t xml:space="preserve">         Pacientes sometidos a vigilancia</t>
  </si>
  <si>
    <t xml:space="preserve">         Informes emitidos</t>
  </si>
  <si>
    <t xml:space="preserve">         Investigación y control de brotes</t>
  </si>
  <si>
    <t>Docencia</t>
  </si>
  <si>
    <t>PREVENCIÓN DE RIESGOS LABORALES</t>
  </si>
  <si>
    <t>Reconocimientos</t>
  </si>
  <si>
    <t>Vacunas</t>
  </si>
  <si>
    <t xml:space="preserve">    PULMÓN</t>
  </si>
  <si>
    <t xml:space="preserve">    SALUD MENTAL</t>
  </si>
  <si>
    <t xml:space="preserve">    MEDICINA INTERNA</t>
  </si>
  <si>
    <t xml:space="preserve">         Otros</t>
  </si>
  <si>
    <t>Tratamientos</t>
  </si>
  <si>
    <t>ESPECIALIDADES :</t>
  </si>
  <si>
    <t>Colonoscopias</t>
  </si>
  <si>
    <t>Gastroscopias</t>
  </si>
  <si>
    <t>Trasplante Hepático</t>
  </si>
  <si>
    <t>Broncoscopias</t>
  </si>
  <si>
    <t>ONCOLOGÍA RADIOTERÁPICA</t>
  </si>
  <si>
    <t xml:space="preserve">         Sesiones</t>
  </si>
  <si>
    <t xml:space="preserve">         Campos</t>
  </si>
  <si>
    <t>PEDIATRÍA</t>
  </si>
  <si>
    <t>Ttos hospital de día</t>
  </si>
  <si>
    <t xml:space="preserve"> HEMATOLOGÍA Y HEMOTERAPIA</t>
  </si>
  <si>
    <t xml:space="preserve"> ONCOLOGÍA RADIOTERÁPICA</t>
  </si>
  <si>
    <t xml:space="preserve"> Hospital de Día</t>
  </si>
  <si>
    <t>Prótesis</t>
  </si>
  <si>
    <t>Ortesis</t>
  </si>
  <si>
    <t xml:space="preserve"> Nº de Camas</t>
  </si>
  <si>
    <t xml:space="preserve"> Ingresos</t>
  </si>
  <si>
    <t xml:space="preserve"> % Ocupación</t>
  </si>
  <si>
    <t xml:space="preserve"> Primeras Consultas</t>
  </si>
  <si>
    <t xml:space="preserve"> Consultas Sucesivas</t>
  </si>
  <si>
    <t xml:space="preserve"> Total Consultas</t>
  </si>
  <si>
    <t xml:space="preserve"> Sucesivas/Primeras</t>
  </si>
  <si>
    <t xml:space="preserve"> Presión de Urgencias</t>
  </si>
  <si>
    <t>Hospital del Día</t>
  </si>
  <si>
    <t>GRD</t>
  </si>
  <si>
    <t xml:space="preserve"> DESCRIPCIÓN</t>
  </si>
  <si>
    <t>ALTAS</t>
  </si>
  <si>
    <t>%TOTAL</t>
  </si>
  <si>
    <t>EM TOTAL</t>
  </si>
  <si>
    <t>Total General</t>
  </si>
  <si>
    <t>Proc.Quir.Amb.fuera de  Quirófano</t>
  </si>
  <si>
    <t>ENDOCRINOLOGÍA</t>
  </si>
  <si>
    <t>Trasplante médula ósea</t>
  </si>
  <si>
    <t>ONCOLOGÍA MÉDICA</t>
  </si>
  <si>
    <t>-</t>
  </si>
  <si>
    <t>* En los servicios del área de Pediatría, la Hospitalización se realiza por grupos de edad, porque los servicios</t>
  </si>
  <si>
    <t xml:space="preserve">  no tienen asignación directa de camas.</t>
  </si>
  <si>
    <t>REUMATOLOGÍA</t>
  </si>
  <si>
    <t xml:space="preserve">MEDICINA NUCLEAR </t>
  </si>
  <si>
    <t xml:space="preserve"> Intervenciones Programadas </t>
  </si>
  <si>
    <t xml:space="preserve"> Intervenciones Urgentes</t>
  </si>
  <si>
    <t xml:space="preserve"> Total Intervenciones</t>
  </si>
  <si>
    <t xml:space="preserve"> Trasplantes Cardiaco</t>
  </si>
  <si>
    <t xml:space="preserve"> Intervenciones Programadas</t>
  </si>
  <si>
    <t>* Nº de Camas</t>
  </si>
  <si>
    <t>AGC/ESPECIALIDADES</t>
  </si>
  <si>
    <t xml:space="preserve"> Proc.Quir.Amb.fuera de Quir.</t>
  </si>
  <si>
    <t xml:space="preserve">*En los Servicios del Area Pediátrica ,la hospitalización se realiza por grupos de edad, porque los Servicios no tienen </t>
  </si>
  <si>
    <t xml:space="preserve">  asignación  directa de camas.</t>
  </si>
  <si>
    <t>Pacientes Externos</t>
  </si>
  <si>
    <t>Dispensación</t>
  </si>
  <si>
    <t>Farmacotecnia</t>
  </si>
  <si>
    <t xml:space="preserve">                                     Esclerosis lateral amiotrófica</t>
  </si>
  <si>
    <t xml:space="preserve">                                     Cistostáticos orales</t>
  </si>
  <si>
    <t xml:space="preserve">                                     Fármacos TNF</t>
  </si>
  <si>
    <t>Asma inducido por ejercicio</t>
  </si>
  <si>
    <t>Pruebas broncodilatadoras pediátricas</t>
  </si>
  <si>
    <t>Feno pediátrico</t>
  </si>
  <si>
    <t>Test de marcha</t>
  </si>
  <si>
    <t>Difusión pulmonar</t>
  </si>
  <si>
    <t>Pruebas (Hospital de día)</t>
  </si>
  <si>
    <t xml:space="preserve">OFTALMOLOGÍA </t>
  </si>
  <si>
    <t>Ginecología</t>
  </si>
  <si>
    <t>Obstetricia</t>
  </si>
  <si>
    <t xml:space="preserve"> Pro.Quir.Amb.fuera de Quir.</t>
  </si>
  <si>
    <t xml:space="preserve"> Partos</t>
  </si>
  <si>
    <t>% Partos Vag. Con Epidural</t>
  </si>
  <si>
    <t xml:space="preserve"> %Cesáreas / Partos</t>
  </si>
  <si>
    <t xml:space="preserve">                                                                                                                                  </t>
  </si>
  <si>
    <t>UROLOGIA</t>
  </si>
  <si>
    <t>ANESTESIA Y UDAD DOLOR</t>
  </si>
  <si>
    <t xml:space="preserve">Hospital de día </t>
  </si>
  <si>
    <t xml:space="preserve">   Extración Multiorgánica + Multitejidos</t>
  </si>
  <si>
    <t>%NO INGRESADAS</t>
  </si>
  <si>
    <t xml:space="preserve">   DERMATOLOGÍA  </t>
  </si>
  <si>
    <t xml:space="preserve">   ANESTESIA</t>
  </si>
  <si>
    <t xml:space="preserve">DERMATOLOGÍA </t>
  </si>
  <si>
    <t xml:space="preserve"> Gammagrafias</t>
  </si>
  <si>
    <t>Espirometrias pediátricas</t>
  </si>
  <si>
    <t>Densitometrias óseas</t>
  </si>
  <si>
    <t xml:space="preserve">Biopsias </t>
  </si>
  <si>
    <t>Videofilmación</t>
  </si>
  <si>
    <t>AGC-UGC/ESPECIALIDAD</t>
  </si>
  <si>
    <t xml:space="preserve">  PREVENCIÓN RIESGOS LABORALES</t>
  </si>
  <si>
    <t xml:space="preserve">    REHABILITACIÓN</t>
  </si>
  <si>
    <t xml:space="preserve">   UVI A</t>
  </si>
  <si>
    <t>ADULTOS</t>
  </si>
  <si>
    <t>Shunt</t>
  </si>
  <si>
    <t xml:space="preserve">                       Elastomeras</t>
  </si>
  <si>
    <t xml:space="preserve">         Extacción tejido hematopoyético</t>
  </si>
  <si>
    <t>Rehabilitación Respiratoria</t>
  </si>
  <si>
    <t>Mantoux</t>
  </si>
  <si>
    <t>OFTALMOLOGIA</t>
  </si>
  <si>
    <t>Biometrias</t>
  </si>
  <si>
    <t>Campo visual</t>
  </si>
  <si>
    <t>Laser yag</t>
  </si>
  <si>
    <t>Terapía fotódinamica</t>
  </si>
  <si>
    <t>Laser argón</t>
  </si>
  <si>
    <t>Trasplante cornea</t>
  </si>
  <si>
    <t>ESP.: UNIDAD DE INFECCIOSAS</t>
  </si>
  <si>
    <t xml:space="preserve">ESP.: CORTA ESTANCIA </t>
  </si>
  <si>
    <t>UGC REHABILITACIÓN</t>
  </si>
  <si>
    <t>U.V.I. A</t>
  </si>
  <si>
    <t>U.V.I. C.C</t>
  </si>
  <si>
    <t xml:space="preserve">   Extración Hepática</t>
  </si>
  <si>
    <t xml:space="preserve">        Trasplante cardiaco             </t>
  </si>
  <si>
    <t xml:space="preserve">        Trasplante renal                    </t>
  </si>
  <si>
    <t xml:space="preserve">        Trasplante  Córnea               </t>
  </si>
  <si>
    <t xml:space="preserve">        Trasplante hepático            </t>
  </si>
  <si>
    <t xml:space="preserve">        Trasplante  médula ósea     </t>
  </si>
  <si>
    <t>UGC MEDICINA INTERNA</t>
  </si>
  <si>
    <t>Hospital de dia</t>
  </si>
  <si>
    <t>Trasplante Renal</t>
  </si>
  <si>
    <t>GINECOLÓGICAS</t>
  </si>
  <si>
    <t>RENAL</t>
  </si>
  <si>
    <t>CORNEA</t>
  </si>
  <si>
    <t>M.OSEA</t>
  </si>
  <si>
    <t>CORAZÓN</t>
  </si>
  <si>
    <t>HIGADO</t>
  </si>
  <si>
    <t>Esputo inducido</t>
  </si>
  <si>
    <t xml:space="preserve">       Histeroscopia</t>
  </si>
  <si>
    <t xml:space="preserve">       C. congelados/descongelados</t>
  </si>
  <si>
    <t>Autorrefractometría</t>
  </si>
  <si>
    <t>Otoemisiones acústicas en planta y en consulta</t>
  </si>
  <si>
    <t>Potenciales  Evocados auditivos de tronco cerebral</t>
  </si>
  <si>
    <t>Centros Privados</t>
  </si>
  <si>
    <t>Biopsia de próstata</t>
  </si>
  <si>
    <t>Ecografía transrectal</t>
  </si>
  <si>
    <t>Flujometría</t>
  </si>
  <si>
    <t>Flujometría de residuos</t>
  </si>
  <si>
    <t>Bio feed back</t>
  </si>
  <si>
    <t>Cistoscopia</t>
  </si>
  <si>
    <t>Estudio urodinámico sin sedación</t>
  </si>
  <si>
    <t xml:space="preserve">Procedimiento endoscópico </t>
  </si>
  <si>
    <t>CARDIOLOGÍA</t>
  </si>
  <si>
    <t>Hemodinámica diagnóstica :</t>
  </si>
  <si>
    <t xml:space="preserve">      Cateterismos</t>
  </si>
  <si>
    <t xml:space="preserve">      Biopsias miocárdicas</t>
  </si>
  <si>
    <t>Hemodinámica terapéutica:</t>
  </si>
  <si>
    <t xml:space="preserve">      Cierre percutáneo</t>
  </si>
  <si>
    <t xml:space="preserve">      Endoprótesis</t>
  </si>
  <si>
    <t>Estudios electrofisiológicos diagnósticos</t>
  </si>
  <si>
    <t>Estudios electrofisiológicos terapéuticos :</t>
  </si>
  <si>
    <t xml:space="preserve">      Marcapasos definitivos</t>
  </si>
  <si>
    <t xml:space="preserve">      Ablaciones</t>
  </si>
  <si>
    <t xml:space="preserve">      Implante/sustitución desfibrilador</t>
  </si>
  <si>
    <t xml:space="preserve">      Cardioversiones</t>
  </si>
  <si>
    <t xml:space="preserve">      Revisones marcapasos con sustitución generador</t>
  </si>
  <si>
    <t>Registros externos:</t>
  </si>
  <si>
    <t xml:space="preserve">       Holter</t>
  </si>
  <si>
    <t xml:space="preserve">       Eco transtorácico</t>
  </si>
  <si>
    <t xml:space="preserve">       Ergometrías cardiacas</t>
  </si>
  <si>
    <t xml:space="preserve">       Eco dubitamina</t>
  </si>
  <si>
    <t xml:space="preserve">      Angioplastias y valvuloplastias</t>
  </si>
  <si>
    <t xml:space="preserve">       Eco trasesofágico</t>
  </si>
  <si>
    <t>LAB. BIOQUIMICA CLÍNICA</t>
  </si>
  <si>
    <t>LAB. INMUNOLOGÍA</t>
  </si>
  <si>
    <t>Pacientes</t>
  </si>
  <si>
    <t>Peticiones</t>
  </si>
  <si>
    <t>Pruebas</t>
  </si>
  <si>
    <t xml:space="preserve">LAB. MICROBIOLOGIA </t>
  </si>
  <si>
    <t>Relacion Pruebas / Peticiones</t>
  </si>
  <si>
    <t>LAB. ONCOLOGÍA MOLECULAR</t>
  </si>
  <si>
    <t>LAB. GENÉTICA MOLECULAR</t>
  </si>
  <si>
    <t>U. INVESTIGACIÓN</t>
  </si>
  <si>
    <t>MEDICINA INTERNA</t>
  </si>
  <si>
    <t>Est. Patolog. Neuromuscular</t>
  </si>
  <si>
    <t>Potenciales Evocados</t>
  </si>
  <si>
    <t>Video E.E.G.</t>
  </si>
  <si>
    <t>Estudios Sueño Totales</t>
  </si>
  <si>
    <t>I.O.M</t>
  </si>
  <si>
    <t>Consulta EMG y Sueño</t>
  </si>
  <si>
    <t>NEUROFISIOLOGÍA CLÍNICA</t>
  </si>
  <si>
    <t>Biopsias simples</t>
  </si>
  <si>
    <t>Biopsias intraoperatorias</t>
  </si>
  <si>
    <t>Citología</t>
  </si>
  <si>
    <t>Punción aspiración</t>
  </si>
  <si>
    <t>Necropsias</t>
  </si>
  <si>
    <t>Casos consulta</t>
  </si>
  <si>
    <t>Microscopía</t>
  </si>
  <si>
    <t>Nº de dispensaciones dosis unitarias</t>
  </si>
  <si>
    <t>Nº de dispensaciones por stock</t>
  </si>
  <si>
    <t xml:space="preserve">Rutina  Peticiones </t>
  </si>
  <si>
    <t xml:space="preserve">               Pruebas </t>
  </si>
  <si>
    <t xml:space="preserve">Urgencias  Peticiones  </t>
  </si>
  <si>
    <t xml:space="preserve">                       Pruebas  </t>
  </si>
  <si>
    <t>Procedimientos Quirúrgicos Fuera Quirofano</t>
  </si>
  <si>
    <t>HEMORRAGIA INTRACRANEAL</t>
  </si>
  <si>
    <t>QUIMIOTERAPIA</t>
  </si>
  <si>
    <t>TRASTORNOS DE PERSONALIDAD Y CONTROL DE IMPULSOS</t>
  </si>
  <si>
    <t>NEOPLASIAS RESPIRATORIAS</t>
  </si>
  <si>
    <t>ATENCIÓN  ESPECIALIZADA</t>
  </si>
  <si>
    <t xml:space="preserve"> GINECOLOGIA Y OBSTETRICIA</t>
  </si>
  <si>
    <t xml:space="preserve">                                     Hepatitis B</t>
  </si>
  <si>
    <t xml:space="preserve"> CONSULTAS PREVENTIVAS</t>
  </si>
  <si>
    <t xml:space="preserve">    GINECOLOGIA</t>
  </si>
  <si>
    <t xml:space="preserve">                       Bloqueo </t>
  </si>
  <si>
    <t xml:space="preserve">                       Tens/Otros</t>
  </si>
  <si>
    <t>ESPDS Decúbito y Sedestación</t>
  </si>
  <si>
    <t>Espirometria</t>
  </si>
  <si>
    <t>P. Provocación bronquial específica</t>
  </si>
  <si>
    <t>P. Provocación bronquial inespecífica</t>
  </si>
  <si>
    <t>Titulación Oxigenoterapia</t>
  </si>
  <si>
    <t xml:space="preserve">         Alergia a Alimentos</t>
  </si>
  <si>
    <t xml:space="preserve">         Alergia a Anestésicos</t>
  </si>
  <si>
    <t xml:space="preserve">         Alergia Contacto</t>
  </si>
  <si>
    <t xml:space="preserve">         Alergia a Fármacos</t>
  </si>
  <si>
    <t xml:space="preserve">         HIR  Inmunoterapia</t>
  </si>
  <si>
    <t xml:space="preserve">         Alergia HOTRA Otros Tratamientos Procd. H.D.</t>
  </si>
  <si>
    <t xml:space="preserve">         Alergia PRICK-Test</t>
  </si>
  <si>
    <t xml:space="preserve"> C.   P.  R.</t>
  </si>
  <si>
    <t>USE  (Ecoendoscopia)</t>
  </si>
  <si>
    <t>P. E. Motilidad Digestiva</t>
  </si>
  <si>
    <t>Test de Aliento</t>
  </si>
  <si>
    <t>Biopsias hepáticas</t>
  </si>
  <si>
    <t>Fibroscán</t>
  </si>
  <si>
    <t>Hemodiálisis Domiciliaria:  Pacientes</t>
  </si>
  <si>
    <t xml:space="preserve">                                         Sesiones DOMICILIO</t>
  </si>
  <si>
    <t>Hemodiálisis Concertada: Pacientes</t>
  </si>
  <si>
    <t xml:space="preserve">                                             Sesiones</t>
  </si>
  <si>
    <t>Hemodiálisis Sesiones: Totales</t>
  </si>
  <si>
    <t xml:space="preserve">                                          Agudos</t>
  </si>
  <si>
    <t xml:space="preserve">                                          I.R.C.: Pacientes </t>
  </si>
  <si>
    <t xml:space="preserve">                                                     Sesiones</t>
  </si>
  <si>
    <t>Diálisis Peritoneal:  Pacientes</t>
  </si>
  <si>
    <t>Retinografías</t>
  </si>
  <si>
    <t>Rehabilitación Cardiaca</t>
  </si>
  <si>
    <t>Dilataciones</t>
  </si>
  <si>
    <t>Instilaciones Ácido Hialurónico</t>
  </si>
  <si>
    <t>Instilaciones  BCG</t>
  </si>
  <si>
    <t>Instilaciones  Mitomicina</t>
  </si>
  <si>
    <t>Infiltraciones</t>
  </si>
  <si>
    <t>Tratamiento Fotodinámica</t>
  </si>
  <si>
    <t>Fototerapia</t>
  </si>
  <si>
    <t xml:space="preserve">         Prepaciones no estériles</t>
  </si>
  <si>
    <t xml:space="preserve">                                     Hemofilia </t>
  </si>
  <si>
    <t>Consultas Preventivas</t>
  </si>
  <si>
    <t>INFECCIONES DE RIÑÓN Y TRACTO URINARIO</t>
  </si>
  <si>
    <t>CRANEOTOMIA EXCEPTO POR TRAUMA</t>
  </si>
  <si>
    <t>TRAUMATISMO CRANEAL CON COMA &gt;1H O HEMORRAGIA</t>
  </si>
  <si>
    <t>ESCISIÓN Y DESCOMPRESIÓN DE DISCO INTERVERTEBRAL</t>
  </si>
  <si>
    <t>APENDICECTOMÍA</t>
  </si>
  <si>
    <t>CONVULSIONES</t>
  </si>
  <si>
    <t>OTROS DIAGNÓSTICOS MENORES, SIGNOS Y SÍNTOMAS DE APARATO RESPIRATORIO</t>
  </si>
  <si>
    <t>INFECCIONES DE VÍAS RESPIRATORIAS SUPERIORES</t>
  </si>
  <si>
    <t>OTRA NEUMONÍA</t>
  </si>
  <si>
    <t>OTROS DIAGNÓSTICOS DEL APARATO DIGESTIVO</t>
  </si>
  <si>
    <t>ENFERMEDAD PULMONAR OBSTRUCTIVA CRÓNICA</t>
  </si>
  <si>
    <t>OTROS PROCEDIMIENTOS SOBRE APARATO RESPIRATORIO</t>
  </si>
  <si>
    <t>PROCEDIMIENTOS MAYORES SOBRE APARATO RESPIRATORIO</t>
  </si>
  <si>
    <t>TRAUMATISMOS TORÁCICOS PRINCIPALES</t>
  </si>
  <si>
    <t>INFECCIONES E INFLAMACIONES PULMONARES</t>
  </si>
  <si>
    <t>TRASTORNO ALIMENTARIO</t>
  </si>
  <si>
    <t>INSUFICIENCIA CARDÍACA</t>
  </si>
  <si>
    <t>CELULITIS Y OTRAS INFECCIONES DE LA PIEL BACTERIANAS</t>
  </si>
  <si>
    <t>PROCEDIMIENTOS SOBRE VÁLVULAS CARDIACAS SIN CATETERISMO CARDIACO</t>
  </si>
  <si>
    <t>PROCEDIMIENTOS CARDIOVASCULARES PERCUTÁNEOS CON IAM</t>
  </si>
  <si>
    <t>BY-PASS CORONARIO SIN CATETERISMO CARDIACO O PROC. CARDIOVASCULARES PERCUTÁNEOS</t>
  </si>
  <si>
    <t>INFARTO AGUDO DE MIOCARDIO - IAM</t>
  </si>
  <si>
    <t>TRAQUEOSTOMÍA CON VM 96+ HORAS CON PROCEDIMIENTO EXTENSIVO O ECMO</t>
  </si>
  <si>
    <t>INJERTO PIEL PARA DIAGNÓSTICOS PIEL Y TEJIDO SUBCUTÁNEO</t>
  </si>
  <si>
    <t>TRASPLANTE DE MEDULA ÓSEA</t>
  </si>
  <si>
    <t>DIAG MAYORES HEMATOLÓGICOS/INMUNOLÓGICOS EXCEPTO CRISIS POR CÉLULAS FALCIFORMES Y COAGULACIÓN</t>
  </si>
  <si>
    <t>OTROS PROCEDIMIENTOS SOBRE PIEL, TEJIDO SUBCUTÁNEO Y RELACIONADOS</t>
  </si>
  <si>
    <t>OTROS PROCEDIMIENTOS VASCULARES</t>
  </si>
  <si>
    <t>PROCEDIMIENTOS TORÁCICOS Y ABDOMINALES VASCULARES MAYORES</t>
  </si>
  <si>
    <t>CIRUGÍA  AMBULATORIA   HOSPITAL UNIVERSITARIO CENTRAL DE ASTURIAS  2,017</t>
  </si>
  <si>
    <t>AÑO 2017</t>
  </si>
  <si>
    <t>EVOLUCIÓN ANUAL 2017</t>
  </si>
  <si>
    <t>TRASTORNOS DE COMPORTAMIENTO</t>
  </si>
  <si>
    <t>OTRAS INFECCIONES Y PARASITOSIS SISTÉMICAS</t>
  </si>
  <si>
    <t>PARADA CARDIACA</t>
  </si>
  <si>
    <t>DISTRIBUCIÓN % DE  LAS ALTAS POR EDADES</t>
  </si>
  <si>
    <t xml:space="preserve"> 0-14 años</t>
  </si>
  <si>
    <t>15-29 años</t>
  </si>
  <si>
    <t>30-44 años</t>
  </si>
  <si>
    <t>45-59 años</t>
  </si>
  <si>
    <t>60-74 años</t>
  </si>
  <si>
    <t>&gt; 74 años</t>
  </si>
  <si>
    <t xml:space="preserve"> %</t>
  </si>
  <si>
    <t>HOSPITALIZACIÓN     2018</t>
  </si>
  <si>
    <t>EVOLUCIÓN MENSUAL DEL %  OCUPACIÓN  2018</t>
  </si>
  <si>
    <t>EVOLUCIÓN MENSUAL 2018</t>
  </si>
  <si>
    <t xml:space="preserve">Pendiente </t>
  </si>
  <si>
    <t xml:space="preserve"> CONSULTAS EXTERNAS   2018</t>
  </si>
  <si>
    <t xml:space="preserve">    ONCOLOGÍA MÉDICA</t>
  </si>
  <si>
    <t xml:space="preserve">    UNIDAD DE HIPOACUSIA</t>
  </si>
  <si>
    <t xml:space="preserve">    PREVENCIÓN RIESGOS LABORALES</t>
  </si>
  <si>
    <t xml:space="preserve">    ANESTESIA</t>
  </si>
  <si>
    <t xml:space="preserve">    NEUMOLOGÍA</t>
  </si>
  <si>
    <t xml:space="preserve">   TOTAL </t>
  </si>
  <si>
    <t xml:space="preserve">    OFTALMOLOGÍA</t>
  </si>
  <si>
    <t>ACTIVIDAD QUIRÚRGICA  2018</t>
  </si>
  <si>
    <t>OTROS</t>
  </si>
  <si>
    <t xml:space="preserve"> Sesiones Hemodiálisis</t>
  </si>
  <si>
    <t xml:space="preserve"> Prom.Pacientes IRC Hospital</t>
  </si>
  <si>
    <t>Prom. Pacientes CAPD</t>
  </si>
  <si>
    <t xml:space="preserve"> Ingresos por traslado</t>
  </si>
  <si>
    <t>AÑO 2018</t>
  </si>
  <si>
    <t>956 - NO AGRUPABLE</t>
  </si>
  <si>
    <t xml:space="preserve"> TRASPLANTE RENAL</t>
  </si>
  <si>
    <t xml:space="preserve"> INSUFICIENCIA RENAL</t>
  </si>
  <si>
    <t xml:space="preserve"> INFECCIONES DE RIÑÓN Y TRACTO URINARIO</t>
  </si>
  <si>
    <t>PROCEDIMIENTO MODERADAMENTE EXTENSIVO NO RELACIONADO CON DIAG. PRINCIPAL</t>
  </si>
  <si>
    <t xml:space="preserve"> ACVA Y OCLUSIONES PRECEREBRALES CON INFARTO</t>
  </si>
  <si>
    <t xml:space="preserve"> CRANEOTOMIA EXCEPTO POR TRAUMA</t>
  </si>
  <si>
    <t xml:space="preserve"> PROCEDIMIENTOS VASCULARES EXTRACRANEALES</t>
  </si>
  <si>
    <t xml:space="preserve"> HEMORRAGIA INTRACRANEAL</t>
  </si>
  <si>
    <t xml:space="preserve"> OTRAS ENFERMEDADES DEL SISTEMA NERVIOSO</t>
  </si>
  <si>
    <t>OTRAS ENFERMEDADES DEL SISTEMA NERVIOSO</t>
  </si>
  <si>
    <t xml:space="preserve"> CONVULSIONES</t>
  </si>
  <si>
    <t xml:space="preserve"> OTROS DIAGNÓSTICOS MENORES, SIGNOS Y SÍNTOMAS DE APARATO RESPIRATORIO</t>
  </si>
  <si>
    <t xml:space="preserve"> NEUMONÍA POR VIRUS SINCITIAL RESPIRATORIO</t>
  </si>
  <si>
    <t>NEONATO, PESO AL NACER &gt;2499 G NEONATO NORMAL O NEONATO CON OTRO PROBLEMA</t>
  </si>
  <si>
    <t xml:space="preserve"> OTRA NEUMONÍA</t>
  </si>
  <si>
    <t xml:space="preserve"> NEONATO, PESO AL NACER &gt;2499 G NEONATO NORMAL O NEONATO CON OTRO PROBLEMA</t>
  </si>
  <si>
    <t xml:space="preserve"> NEONATO, PESO AL NACER &gt;2499 G CON OTRAS CONDICIONES SIGNIFICATIVAS</t>
  </si>
  <si>
    <t xml:space="preserve"> NEONATO, PESO AL NACER 2000-2499 G NACIDO EN EL CENTRO, NEONATO NORMAL O NEONATO CON OTROS PROBLEMAS</t>
  </si>
  <si>
    <t xml:space="preserve"> NEONATO, PESO AL NACER 1500-1999 G CON O SIN OTRA CONDICIÓN SIGNIFICATIVA</t>
  </si>
  <si>
    <t xml:space="preserve"> NEONATO, PESO AL NACER &gt;2499G CON SÍNDROME DE DISTRESS RESPIRATORIO/OTRA CONDICIÓN RESP. MAYOR</t>
  </si>
  <si>
    <t xml:space="preserve"> APENDICECTOMÍA</t>
  </si>
  <si>
    <t xml:space="preserve"> PROCEDIMIENTOS SOBRE TESTÍCULO Y ESCROTO</t>
  </si>
  <si>
    <t xml:space="preserve"> PROCEDIMIENTOS SOBRE EL PENE</t>
  </si>
  <si>
    <t xml:space="preserve"> PROCEDIMIENTOS SOBRE HERNIA INGUINAL, FEMORAL Y UMBILICAL</t>
  </si>
  <si>
    <t xml:space="preserve"> OTROS PROCEDIMIENTOS SOBRE APARATO RESPIRATORIO</t>
  </si>
  <si>
    <t xml:space="preserve"> NEOPLASIAS RESPIRATORIAS</t>
  </si>
  <si>
    <t xml:space="preserve"> EMBOLISMO PULMONAR</t>
  </si>
  <si>
    <t xml:space="preserve"> OTRAS ENFERMEDADES RESPIRATORIAS EXCEPTO SIGNOS, SÍNTOMAS Y DIAG. MENORES</t>
  </si>
  <si>
    <t xml:space="preserve"> TRASTORNOS DEPRESIVOS MAYORES Y OTROS/PSICOSIS NO ESPECIFICADA</t>
  </si>
  <si>
    <t xml:space="preserve"> TRASTORNOS BIPOLARES</t>
  </si>
  <si>
    <t xml:space="preserve"> TRASTORNOS DE COMPORTAMIENTO</t>
  </si>
  <si>
    <t xml:space="preserve"> ESQUIZOFRENIA</t>
  </si>
  <si>
    <t xml:space="preserve"> TRASTORNOS DE PERSONALIDAD Y CONTROL DE IMPULSOS</t>
  </si>
  <si>
    <t xml:space="preserve"> ALTERACIONES ORGÁNICAS DE SALUD MENTAL</t>
  </si>
  <si>
    <t xml:space="preserve"> TRASTORNOS DE COMPORTAMIENTO DE LA INFANCIA</t>
  </si>
  <si>
    <t xml:space="preserve"> OTROS TRASTORNOS DE SALUD MENTAL</t>
  </si>
  <si>
    <t xml:space="preserve"> NO AGRUPABLE</t>
  </si>
  <si>
    <t>TRASTORNOS ELECTROLÍTICOS EXCEPTO HIPOVOLEMIA RELACIONADA</t>
  </si>
  <si>
    <t xml:space="preserve"> TRASTORNOS DE ADAPTACIÓN Y NEUROSIS EXCEPTO DIAGNÓSTICOS DEPRESIVOS</t>
  </si>
  <si>
    <t xml:space="preserve"> INSUFICIENCIA CARDÍACA</t>
  </si>
  <si>
    <t xml:space="preserve"> INFECCIONES E INFLAMACIONES PULMONARES</t>
  </si>
  <si>
    <t xml:space="preserve"> SEPTICEMIA E INFECCIONES DISEMINADAS</t>
  </si>
  <si>
    <t xml:space="preserve"> EDEMA PULMONAR Y FALLO RESPIRATORIO</t>
  </si>
  <si>
    <t xml:space="preserve"> ENFERMEDAD PULMONAR OBSTRUCTIVA CRÓNICA</t>
  </si>
  <si>
    <t xml:space="preserve"> ULCERAS CUTÁNEAS</t>
  </si>
  <si>
    <t xml:space="preserve"> VIH CON UNA CONDICIÓN SIGNIFICATIVA VIH O SIN CONDICIÓN SIGNIFICATIVA RELACIONADA</t>
  </si>
  <si>
    <t xml:space="preserve"> VIH CON CONDICIONES MAYORES RELACIONADAS CON VIH</t>
  </si>
  <si>
    <t xml:space="preserve"> GASTROENTERITIS, NÁUSEAS Y VÓMITOS NO BACTERIANA</t>
  </si>
  <si>
    <t xml:space="preserve"> INFECCIONES DE VÍAS RESPIRATORIAS SUPERIORES</t>
  </si>
  <si>
    <t xml:space="preserve"> PROCEDIMIENTOS CARDIOVASCULARES PERCUTÁNEOS SIN IAM</t>
  </si>
  <si>
    <t xml:space="preserve"> PROCEDIMIENTOS SOBRE VÁLVULAS CARDIACAS SIN CATETERISMO CARDIACO</t>
  </si>
  <si>
    <t xml:space="preserve"> PROCEDIMIENTOS CARDIOVASCULARES PERCUTÁNEOS CON IAM</t>
  </si>
  <si>
    <t xml:space="preserve"> INFARTO AGUDO DE MIOCARDIO - IAM</t>
  </si>
  <si>
    <t xml:space="preserve"> CATETERISMO CARDÍACO PARA CARDIOPATÍA ISQUÉMICA</t>
  </si>
  <si>
    <t xml:space="preserve"> BY-PASS CORONARIO SIN CATETERISMO CARDIACO O PROC. CARDIOVASCULARES PERCUTÁNEOS</t>
  </si>
  <si>
    <t xml:space="preserve"> OTROS PROCEDIMIENTOS CARDIOTORÁCICOS</t>
  </si>
  <si>
    <t xml:space="preserve"> BYPASS CORONARIO CON CATETERISMO CARDIACO O PROC. CARDIOVASCULARES PERCUTÁNEOS</t>
  </si>
  <si>
    <t xml:space="preserve"> PROCEDIMIENTOS TORÁCICOS Y ABDOMINALES VASCULARES MAYORES</t>
  </si>
  <si>
    <t xml:space="preserve"> TRASTORNOS MAYORES DE LA PIEL</t>
  </si>
  <si>
    <t xml:space="preserve"> OTRAS ENFERMEDADES DE PIEL , TEJIDO SUBCUTÁNEO Y MAMA</t>
  </si>
  <si>
    <t xml:space="preserve"> PROCEDIMIENTO MODERADAMENTE EXTENSIVO NO RELACIONADO CON DIAG. PRINCIPAL</t>
  </si>
  <si>
    <t xml:space="preserve"> TRASTORNOS DE PÁNCREAS EXCEPTO NEOPLASIA MALIGNA</t>
  </si>
  <si>
    <t xml:space="preserve"> TRASTORNOS DEL TRACTO Y VESÍCULA BILIAR</t>
  </si>
  <si>
    <t xml:space="preserve"> OTROS DIAGNÓSTICOS DEL APARATO DIGESTIVO</t>
  </si>
  <si>
    <t xml:space="preserve"> OTRAS HEMORRAGIAS GASTROINTESTINALES INESPECÍFICAS</t>
  </si>
  <si>
    <t xml:space="preserve"> CIRROSIS Y HEPATITIS ALCOHÓLICA</t>
  </si>
  <si>
    <t xml:space="preserve"> DIABETES</t>
  </si>
  <si>
    <t xml:space="preserve"> OTRAS TRASTORNOS ENDOCRINOS</t>
  </si>
  <si>
    <t xml:space="preserve"> TRASTORNOS ELECTROLÍTICOS EXCEPTO HIPOVOLEMIA RELACIONADA</t>
  </si>
  <si>
    <t xml:space="preserve"> NEOPLASIAS DE OÍDO, NARIZ, BOCA ,GARGANTA Y CRANEALES/FACIALES</t>
  </si>
  <si>
    <t xml:space="preserve"> LINFOMA, MIELOMA Y LEUCEMIA NO AGUDA</t>
  </si>
  <si>
    <t xml:space="preserve"> LEUCEMIA AGUDA</t>
  </si>
  <si>
    <t xml:space="preserve"> NEOPLASIA MALIGNA DIGESTIVA</t>
  </si>
  <si>
    <t xml:space="preserve"> QUIMIOTERAPIA</t>
  </si>
  <si>
    <t xml:space="preserve"> NEOPLASIA MALIGNA DE SISTEMA HEPATOBILIAR O DE PÁNCREAS</t>
  </si>
  <si>
    <t xml:space="preserve"> NEOPLASIAS DE SISTEMA NERVIOSO</t>
  </si>
  <si>
    <t xml:space="preserve"> -</t>
  </si>
  <si>
    <t>484 - OTROS PROC. QUIRÚRGICOS DE AP. GENITAL MASCULINO</t>
  </si>
  <si>
    <t>500 - NEOPLASIAS DE APARATO GENITAL MASCULINO</t>
  </si>
  <si>
    <t xml:space="preserve"> OTROS PROBLEMAS DE LA ESPALDA Y CUELLO, FRACTURAS Y HERIDAS</t>
  </si>
  <si>
    <t xml:space="preserve"> OTROS DIAGNÓSTICOS DE SISTEMA MUSCULOESQUELÉTICO Y TEJIDO CONECTIVO</t>
  </si>
  <si>
    <t xml:space="preserve"> TRASTORNOS DE TEJIDO CONECTIVO</t>
  </si>
  <si>
    <t xml:space="preserve"> DIAGNÓSTICOS DE INJERTO DE PIEL POR TRASTORNO MUSCULOESQUELÉTICO Y TEJIDO CONECTIVO, EXCEPTO MANO</t>
  </si>
  <si>
    <t xml:space="preserve"> FRACTURAS PATOLÓGICAS Y NEOPLASIA MALIGNA MUSCULOESQUELÉTICA Y T.CONECTIVO</t>
  </si>
  <si>
    <t xml:space="preserve"> Est.Media Ingresos Totales</t>
  </si>
  <si>
    <t xml:space="preserve"> TRAUMATISMO CRANEAL CON COMA &gt;1H O HEMORRAGIA</t>
  </si>
  <si>
    <t xml:space="preserve">     PET</t>
  </si>
  <si>
    <t xml:space="preserve"> NEOPLASIAS LINFÁTICAS Y OTRAS Y NEOPLASMAS DE COMPORTAMIENTO DUDOSO</t>
  </si>
  <si>
    <t>Ingresos Totales Servicio</t>
  </si>
  <si>
    <t>Est.Media Ingresos Totales</t>
  </si>
  <si>
    <t>Act.Quirurgica Total</t>
  </si>
  <si>
    <t xml:space="preserve">     Cir.con Ingreso</t>
  </si>
  <si>
    <t xml:space="preserve">     Cir.Ambulatoria</t>
  </si>
  <si>
    <t xml:space="preserve"> TRAQUEOSTOMÍA CON VM 96+ HORAS CON PROCEDIMIENTO EXTENSIVO O ECMO</t>
  </si>
  <si>
    <t xml:space="preserve"> PROCEDIMIENTOS MAYORES SOBRE PÁNCREAS, HÍGADO Y DERIVACIÓN</t>
  </si>
  <si>
    <t xml:space="preserve"> PROCEDIMIENTOS MAYORES SOBRE VEJIGA</t>
  </si>
  <si>
    <t xml:space="preserve"> Intervenciones con Ingreso</t>
  </si>
  <si>
    <t xml:space="preserve"> Intervenciones Ambulatorias</t>
  </si>
  <si>
    <t xml:space="preserve"> PROCEDIMIENTOS MAYORES DE INTESTINO DELGADO Y GRUESO</t>
  </si>
  <si>
    <t xml:space="preserve"> DIVERTICULITIS Y DIVERTICULOSIS</t>
  </si>
  <si>
    <t xml:space="preserve"> COLECISTECTOMÍA LAPAROSCÓPICA</t>
  </si>
  <si>
    <t xml:space="preserve"> Intervencionescon Ingreso</t>
  </si>
  <si>
    <t xml:space="preserve"> OTROS PROCEDIMIENTOS SOBRE OÍDO, NARIZ, BOCA Y GARGANTA</t>
  </si>
  <si>
    <t xml:space="preserve"> ENFERMEDADES Y HERIDAS ORALES Y DENTALES</t>
  </si>
  <si>
    <t xml:space="preserve"> PROCEDIMIENTOS SOBRE HUESOS FACIALES EXCEPTO PROC. MAYORES SOBRE HUESO CRANEAL/FACIAL</t>
  </si>
  <si>
    <t xml:space="preserve"> PROCEDIMIENTOS MAYORES SOBRE HUESOS CRANEALES/FACIALES</t>
  </si>
  <si>
    <t xml:space="preserve"> OTRAS ENFERMEDADES DE OÍDO, NARIZ, BOCA , GARGANTA Y CRANEALES/FACIALES</t>
  </si>
  <si>
    <t xml:space="preserve"> PROCEDIMIENTOS SOBRE MAMA EXCEPTO MASTECTOMÍA</t>
  </si>
  <si>
    <t xml:space="preserve"> PROCEDIMIENTOS SOBRE MANO Y MUÑECA</t>
  </si>
  <si>
    <t xml:space="preserve"> PROCEDIMIENTOS DE MASTECTOMÍA</t>
  </si>
  <si>
    <t xml:space="preserve"> INJERTO PIEL PARA DIAGNÓSTICOS PIEL Y TEJIDO SUBCUTÁNEO</t>
  </si>
  <si>
    <t xml:space="preserve"> OTROS PROCEDIMIENTOS SOBRE PIEL, TEJIDO SUBCUTÁNEO Y RELACIONADOS</t>
  </si>
  <si>
    <t xml:space="preserve"> TRASTORNOS VASCULARES PERIFÉRICOS Y OTROS</t>
  </si>
  <si>
    <t xml:space="preserve"> PROCEDIMIENTOS SOBRE PIE Y DEDOS DEL PIE</t>
  </si>
  <si>
    <t xml:space="preserve"> AMPUTACIÓN EXTREMIDADES INFERIORES EXCEPTO DEDOS DEL PIE</t>
  </si>
  <si>
    <t xml:space="preserve"> Consultas Preventivas</t>
  </si>
  <si>
    <t xml:space="preserve"> Hospital deDía</t>
  </si>
  <si>
    <t xml:space="preserve"> ENFERMEDADES OCULARES, EXCEPTO INFECCIONES MAYORES</t>
  </si>
  <si>
    <t xml:space="preserve"> PROCEDIMIENTOS SOBRE OJO, EXCEPTO ÓRBITA</t>
  </si>
  <si>
    <t xml:space="preserve"> PROCEDIMIENTOS SOBRE ÓRBITA</t>
  </si>
  <si>
    <t xml:space="preserve"> INFECCIONES MAYORES DEL OJO PRINCIPALES</t>
  </si>
  <si>
    <t xml:space="preserve"> OTRAS COMPLICACIONES DE TRATAMIENTO</t>
  </si>
  <si>
    <t xml:space="preserve">Hospital de Día </t>
  </si>
  <si>
    <t xml:space="preserve"> PROCEDIMIENTOS SOBRE TIROIDES, PARATIROIDES Y TRACTO TIREOGLOSO</t>
  </si>
  <si>
    <t xml:space="preserve"> AMIGDALECTOMÍA Y ADENOIDECTOMÍA</t>
  </si>
  <si>
    <t xml:space="preserve"> SUSTITUCIÓN ARTICULACIÓN CADERA</t>
  </si>
  <si>
    <t xml:space="preserve"> SUSTITUCIÓN ARTICULACIÓN RODILLA</t>
  </si>
  <si>
    <t xml:space="preserve"> PROCEDIMIENTOS SOBRE RODILLA Y PARTE INFERIOR DE LA PIERNA EXCEPTO PIE</t>
  </si>
  <si>
    <t xml:space="preserve"> PROCEDIMIENTOS SOBRE HOMBRO, CODO Y ANTEBRAZO</t>
  </si>
  <si>
    <t xml:space="preserve"> FRACTURA O LUXACIÓN EXCEPTO FÉMUR, PELVIS O ESPALDA</t>
  </si>
  <si>
    <t xml:space="preserve">Hospital   de Día </t>
  </si>
  <si>
    <t xml:space="preserve"> PARTO</t>
  </si>
  <si>
    <t xml:space="preserve"> CESÁREA</t>
  </si>
  <si>
    <t xml:space="preserve"> OTROS DIAGNÓSTICOS ANTEPARTO</t>
  </si>
  <si>
    <t xml:space="preserve"> FALSO TRABAJO DE PARTO</t>
  </si>
  <si>
    <t xml:space="preserve"> PARTO CON PROCEDIMIENTO QUIRÚRGICO EXCEPTO D Y L Y/O ESTERILIZACIÓN</t>
  </si>
  <si>
    <t xml:space="preserve"> PROCEDIMIENTOS SOBRE ÚTERO Y ANEJOS PROCESO NO MALIGNO, EXCEPTO LEIOMIOMA</t>
  </si>
  <si>
    <t xml:space="preserve"> PROCEDIMIENTOS SOBRE ÚTERO Y ANEJOS PARA LEIOMIOMA</t>
  </si>
  <si>
    <t xml:space="preserve"> DILATACIÓN Y LEGRADO, ASPIRACIÓN O HISTEROTOMÍA PARA DIAGNÓSTICOS OBSTÉTRICOS</t>
  </si>
  <si>
    <t xml:space="preserve"> OTRAS ENFERMEDADES MENSTRUALES Y DEL APARATO REPRODUCTOR FEMENINO</t>
  </si>
  <si>
    <t xml:space="preserve"> INFECCIONES DEL SISTEMA REPRODUCTOR FEMENINO</t>
  </si>
  <si>
    <t xml:space="preserve"> PROCEDIMIENTOS SOBRE RIÑÓN Y TRACTO URINARIO POR PROCESOS NO MALIGNOS</t>
  </si>
  <si>
    <t xml:space="preserve"> PROCEDIMIENTOS URETRALES Y TRANSURETRALES</t>
  </si>
  <si>
    <t xml:space="preserve"> PROCEDIMIENTOS MAYORES SOBRE PELVIS MASCULINA</t>
  </si>
  <si>
    <t xml:space="preserve"> OTROS DIAGNÓSTICOS, SIGNOS Y SÍNTOMAS SOBRE RIÑÓN Y TRACTO URINARIO</t>
  </si>
</sst>
</file>

<file path=xl/styles.xml><?xml version="1.0" encoding="utf-8"?>
<styleSheet xmlns="http://schemas.openxmlformats.org/spreadsheetml/2006/main">
  <numFmts count="8">
    <numFmt numFmtId="187" formatCode="_(* #,##0.00_);_(* \(#,##0.00\);_(* &quot;-&quot;??_);_(@_)"/>
    <numFmt numFmtId="189" formatCode="#,##0&quot; Pts&quot;;[Red]\-#,##0&quot; Pts&quot;"/>
    <numFmt numFmtId="199" formatCode="0.0000"/>
    <numFmt numFmtId="201" formatCode="#,##0.0\ _p_t_a;[Red]\-#,##0.0\ _p_t_a"/>
    <numFmt numFmtId="203" formatCode="0.0"/>
    <numFmt numFmtId="204" formatCode="#,##0.0"/>
    <numFmt numFmtId="205" formatCode="_(* #,##0_);_(* \(#,##0\);_(* &quot;-&quot;??_);_(@_)"/>
    <numFmt numFmtId="208" formatCode="#,##0.0\ _€;[Red]\-#,##0.0\ _€"/>
  </numFmts>
  <fonts count="55">
    <font>
      <sz val="10"/>
      <name val="MS Sans Serif"/>
    </font>
    <font>
      <b/>
      <sz val="10"/>
      <name val="MS Sans Serif"/>
    </font>
    <font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b/>
      <i/>
      <sz val="13.5"/>
      <name val="MS Sans Serif"/>
      <family val="2"/>
    </font>
    <font>
      <b/>
      <i/>
      <sz val="14"/>
      <name val="MS Sans Serif"/>
      <family val="2"/>
    </font>
    <font>
      <b/>
      <sz val="8"/>
      <name val="MS Sans Serif"/>
      <family val="2"/>
    </font>
    <font>
      <b/>
      <sz val="14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name val="MS Sans Serif"/>
      <family val="2"/>
    </font>
    <font>
      <b/>
      <sz val="14"/>
      <name val="MS Sans Serif"/>
      <family val="2"/>
    </font>
    <font>
      <sz val="2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9"/>
      <name val="MS Sans Serif"/>
      <family val="2"/>
    </font>
    <font>
      <sz val="6"/>
      <name val="MS Sans Serif"/>
      <family val="2"/>
    </font>
    <font>
      <sz val="10"/>
      <name val="Arial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b/>
      <sz val="10"/>
      <color indexed="10"/>
      <name val="Arial"/>
      <family val="2"/>
    </font>
    <font>
      <b/>
      <sz val="14"/>
      <color indexed="44"/>
      <name val="MS Sans Serif"/>
      <family val="2"/>
    </font>
    <font>
      <b/>
      <sz val="10"/>
      <color indexed="10"/>
      <name val="MS Sans Serif"/>
      <family val="2"/>
    </font>
    <font>
      <b/>
      <sz val="12"/>
      <color indexed="10"/>
      <name val="MS Sans Serif"/>
      <family val="2"/>
    </font>
    <font>
      <sz val="10"/>
      <color indexed="10"/>
      <name val="MS Sans Serif"/>
      <family val="2"/>
    </font>
    <font>
      <b/>
      <sz val="14"/>
      <color indexed="10"/>
      <name val="MS Sans Serif"/>
      <family val="2"/>
    </font>
    <font>
      <b/>
      <sz val="8"/>
      <color indexed="10"/>
      <name val="MS Sans Serif"/>
      <family val="2"/>
    </font>
    <font>
      <b/>
      <i/>
      <sz val="14"/>
      <color indexed="10"/>
      <name val="MS Sans Serif"/>
      <family val="2"/>
    </font>
    <font>
      <b/>
      <sz val="12"/>
      <color indexed="10"/>
      <name val="MS Sans Serif"/>
      <family val="2"/>
    </font>
    <font>
      <b/>
      <sz val="8"/>
      <color indexed="10"/>
      <name val="MS Sans Serif"/>
      <family val="2"/>
    </font>
    <font>
      <b/>
      <sz val="14"/>
      <color indexed="12"/>
      <name val="MS Sans Serif"/>
      <family val="2"/>
    </font>
    <font>
      <sz val="10"/>
      <color indexed="12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b/>
      <sz val="18"/>
      <name val="MS Sans Serif"/>
      <family val="2"/>
    </font>
    <font>
      <sz val="10"/>
      <name val="MS Sans Serif"/>
      <family val="2"/>
    </font>
    <font>
      <sz val="11"/>
      <name val="MS Sans Serif"/>
      <family val="2"/>
    </font>
    <font>
      <b/>
      <i/>
      <sz val="12"/>
      <name val="MS Sans Serif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color rgb="FFFF0000"/>
      <name val="MS Sans Serif"/>
      <family val="2"/>
    </font>
    <font>
      <b/>
      <sz val="12"/>
      <color rgb="FFFF0000"/>
      <name val="MS Sans Serif"/>
      <family val="2"/>
    </font>
    <font>
      <b/>
      <sz val="20"/>
      <color theme="6" tint="-0.499984740745262"/>
      <name val="MS Sans Serif"/>
      <family val="2"/>
    </font>
    <font>
      <b/>
      <sz val="14"/>
      <color theme="9"/>
      <name val="MS Sans Serif"/>
      <family val="2"/>
    </font>
  </fonts>
  <fills count="12">
    <fill>
      <patternFill patternType="none"/>
    </fill>
    <fill>
      <patternFill patternType="gray125"/>
    </fill>
    <fill>
      <patternFill patternType="gray1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26" fillId="0" borderId="0"/>
  </cellStyleXfs>
  <cellXfs count="467">
    <xf numFmtId="0" fontId="0" fillId="0" borderId="0" xfId="0"/>
    <xf numFmtId="38" fontId="0" fillId="0" borderId="0" xfId="1" applyNumberFormat="1" applyFont="1"/>
    <xf numFmtId="0" fontId="3" fillId="0" borderId="0" xfId="0" applyFont="1" applyBorder="1"/>
    <xf numFmtId="2" fontId="0" fillId="0" borderId="0" xfId="0" applyNumberFormat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/>
    <xf numFmtId="0" fontId="1" fillId="2" borderId="0" xfId="0" quotePrefix="1" applyFont="1" applyFill="1" applyBorder="1" applyAlignment="1">
      <alignment horizontal="center"/>
    </xf>
    <xf numFmtId="38" fontId="1" fillId="3" borderId="0" xfId="1" applyNumberFormat="1" applyFont="1" applyFill="1" applyBorder="1"/>
    <xf numFmtId="0" fontId="6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1" fillId="0" borderId="0" xfId="0" applyFont="1" applyBorder="1"/>
    <xf numFmtId="38" fontId="0" fillId="4" borderId="0" xfId="2" applyFont="1" applyFill="1" applyBorder="1" applyAlignment="1">
      <alignment horizontal="centerContinuous"/>
    </xf>
    <xf numFmtId="38" fontId="0" fillId="4" borderId="0" xfId="0" applyNumberFormat="1" applyFill="1" applyBorder="1" applyAlignment="1">
      <alignment horizontal="centerContinuous"/>
    </xf>
    <xf numFmtId="40" fontId="0" fillId="4" borderId="0" xfId="1" applyFont="1" applyFill="1" applyBorder="1" applyAlignment="1">
      <alignment horizontal="centerContinuous"/>
    </xf>
    <xf numFmtId="0" fontId="10" fillId="0" borderId="0" xfId="0" applyFont="1" applyBorder="1"/>
    <xf numFmtId="38" fontId="11" fillId="4" borderId="0" xfId="2" applyFont="1" applyFill="1" applyBorder="1" applyAlignment="1">
      <alignment horizontal="centerContinuous"/>
    </xf>
    <xf numFmtId="38" fontId="11" fillId="4" borderId="0" xfId="0" applyNumberFormat="1" applyFont="1" applyFill="1" applyBorder="1" applyAlignment="1">
      <alignment horizontal="centerContinuous"/>
    </xf>
    <xf numFmtId="40" fontId="11" fillId="4" borderId="0" xfId="1" applyFont="1" applyFill="1" applyBorder="1" applyAlignment="1">
      <alignment horizontal="centerContinuous"/>
    </xf>
    <xf numFmtId="0" fontId="6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Border="1"/>
    <xf numFmtId="0" fontId="1" fillId="0" borderId="0" xfId="0" applyFont="1"/>
    <xf numFmtId="38" fontId="0" fillId="0" borderId="0" xfId="2" applyFont="1" applyAlignment="1">
      <alignment horizontal="centerContinuous"/>
    </xf>
    <xf numFmtId="38" fontId="0" fillId="0" borderId="0" xfId="0" applyNumberFormat="1" applyAlignment="1">
      <alignment horizontal="centerContinuous"/>
    </xf>
    <xf numFmtId="40" fontId="0" fillId="0" borderId="0" xfId="1" applyFont="1" applyAlignment="1">
      <alignment horizontal="centerContinuous"/>
    </xf>
    <xf numFmtId="0" fontId="13" fillId="5" borderId="0" xfId="0" applyFont="1" applyFill="1" applyBorder="1"/>
    <xf numFmtId="38" fontId="14" fillId="4" borderId="0" xfId="2" applyFont="1" applyFill="1" applyBorder="1" applyAlignment="1">
      <alignment horizontal="centerContinuous"/>
    </xf>
    <xf numFmtId="40" fontId="14" fillId="4" borderId="0" xfId="1" applyFont="1" applyFill="1" applyBorder="1" applyAlignment="1">
      <alignment horizontal="centerContinuous"/>
    </xf>
    <xf numFmtId="0" fontId="15" fillId="4" borderId="0" xfId="0" applyFont="1" applyFill="1"/>
    <xf numFmtId="38" fontId="15" fillId="4" borderId="0" xfId="0" applyNumberFormat="1" applyFont="1" applyFill="1"/>
    <xf numFmtId="40" fontId="15" fillId="4" borderId="0" xfId="1" applyFont="1" applyFill="1" applyBorder="1" applyAlignment="1">
      <alignment horizontal="centerContinuous"/>
    </xf>
    <xf numFmtId="0" fontId="16" fillId="0" borderId="0" xfId="0" applyFont="1" applyBorder="1" applyAlignment="1">
      <alignment horizontal="left"/>
    </xf>
    <xf numFmtId="0" fontId="16" fillId="0" borderId="0" xfId="0" applyFont="1"/>
    <xf numFmtId="0" fontId="15" fillId="0" borderId="0" xfId="0" applyFont="1"/>
    <xf numFmtId="0" fontId="6" fillId="0" borderId="0" xfId="0" applyFont="1"/>
    <xf numFmtId="0" fontId="17" fillId="0" borderId="0" xfId="0" applyFont="1"/>
    <xf numFmtId="38" fontId="0" fillId="0" borderId="0" xfId="2" applyFont="1"/>
    <xf numFmtId="201" fontId="0" fillId="0" borderId="0" xfId="2" applyNumberFormat="1" applyFont="1" applyAlignment="1">
      <alignment horizontal="center"/>
    </xf>
    <xf numFmtId="38" fontId="0" fillId="4" borderId="0" xfId="1" applyNumberFormat="1" applyFont="1" applyFill="1" applyBorder="1" applyAlignment="1">
      <alignment horizontal="centerContinuous"/>
    </xf>
    <xf numFmtId="38" fontId="0" fillId="4" borderId="0" xfId="2" applyFont="1" applyFill="1" applyBorder="1" applyAlignment="1">
      <alignment horizontal="center"/>
    </xf>
    <xf numFmtId="0" fontId="15" fillId="0" borderId="0" xfId="0" applyFont="1" applyBorder="1" applyAlignment="1">
      <alignment horizontal="centerContinuous"/>
    </xf>
    <xf numFmtId="0" fontId="15" fillId="0" borderId="0" xfId="0" applyFont="1" applyBorder="1" applyAlignment="1">
      <alignment horizontal="center"/>
    </xf>
    <xf numFmtId="0" fontId="6" fillId="0" borderId="0" xfId="0" applyFont="1" applyBorder="1"/>
    <xf numFmtId="38" fontId="6" fillId="4" borderId="0" xfId="2" applyFont="1" applyFill="1" applyBorder="1" applyAlignment="1">
      <alignment horizontal="centerContinuous"/>
    </xf>
    <xf numFmtId="38" fontId="6" fillId="4" borderId="0" xfId="0" applyNumberFormat="1" applyFont="1" applyFill="1" applyBorder="1" applyAlignment="1">
      <alignment horizontal="centerContinuous"/>
    </xf>
    <xf numFmtId="38" fontId="6" fillId="4" borderId="0" xfId="1" applyNumberFormat="1" applyFont="1" applyFill="1" applyBorder="1" applyAlignment="1">
      <alignment horizontal="centerContinuous"/>
    </xf>
    <xf numFmtId="38" fontId="6" fillId="4" borderId="0" xfId="2" applyFont="1" applyFill="1" applyBorder="1" applyAlignment="1">
      <alignment horizontal="center"/>
    </xf>
    <xf numFmtId="201" fontId="0" fillId="4" borderId="0" xfId="0" applyNumberFormat="1" applyFill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201" fontId="6" fillId="4" borderId="0" xfId="0" applyNumberFormat="1" applyFont="1" applyFill="1" applyBorder="1" applyAlignment="1">
      <alignment horizontal="centerContinuous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20" fillId="0" borderId="0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1" xfId="0" applyFont="1" applyBorder="1" applyAlignment="1">
      <alignment horizontal="center"/>
    </xf>
    <xf numFmtId="2" fontId="20" fillId="0" borderId="12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/>
    <xf numFmtId="0" fontId="20" fillId="0" borderId="15" xfId="0" applyFont="1" applyBorder="1"/>
    <xf numFmtId="0" fontId="20" fillId="0" borderId="14" xfId="0" applyFont="1" applyBorder="1" applyAlignment="1">
      <alignment horizontal="center"/>
    </xf>
    <xf numFmtId="2" fontId="20" fillId="0" borderId="15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2" fontId="20" fillId="0" borderId="16" xfId="0" applyNumberFormat="1" applyFont="1" applyBorder="1" applyAlignment="1">
      <alignment horizontal="center"/>
    </xf>
    <xf numFmtId="0" fontId="0" fillId="0" borderId="4" xfId="0" applyBorder="1" applyAlignment="1"/>
    <xf numFmtId="0" fontId="0" fillId="0" borderId="0" xfId="0" applyAlignment="1"/>
    <xf numFmtId="2" fontId="20" fillId="0" borderId="10" xfId="0" applyNumberFormat="1" applyFont="1" applyBorder="1" applyAlignment="1">
      <alignment horizontal="center"/>
    </xf>
    <xf numFmtId="0" fontId="20" fillId="0" borderId="16" xfId="0" applyFont="1" applyBorder="1"/>
    <xf numFmtId="0" fontId="20" fillId="0" borderId="0" xfId="0" applyFont="1" applyBorder="1" applyAlignment="1">
      <alignment horizontal="center"/>
    </xf>
    <xf numFmtId="0" fontId="20" fillId="0" borderId="13" xfId="0" applyFont="1" applyBorder="1"/>
    <xf numFmtId="0" fontId="19" fillId="0" borderId="0" xfId="0" applyFont="1" applyBorder="1"/>
    <xf numFmtId="0" fontId="21" fillId="0" borderId="0" xfId="0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0" fontId="19" fillId="0" borderId="2" xfId="0" applyFont="1" applyBorder="1"/>
    <xf numFmtId="3" fontId="21" fillId="0" borderId="0" xfId="0" applyNumberFormat="1" applyFont="1" applyBorder="1" applyAlignment="1">
      <alignment horizontal="center"/>
    </xf>
    <xf numFmtId="0" fontId="23" fillId="0" borderId="17" xfId="0" applyFont="1" applyBorder="1"/>
    <xf numFmtId="0" fontId="21" fillId="0" borderId="0" xfId="0" applyFont="1" applyBorder="1"/>
    <xf numFmtId="0" fontId="19" fillId="0" borderId="0" xfId="0" applyFont="1"/>
    <xf numFmtId="0" fontId="23" fillId="0" borderId="0" xfId="0" applyFont="1" applyBorder="1"/>
    <xf numFmtId="3" fontId="0" fillId="0" borderId="0" xfId="0" applyNumberFormat="1"/>
    <xf numFmtId="4" fontId="0" fillId="0" borderId="0" xfId="0" applyNumberFormat="1"/>
    <xf numFmtId="0" fontId="15" fillId="0" borderId="0" xfId="0" applyFont="1" applyAlignment="1">
      <alignment horizontal="right"/>
    </xf>
    <xf numFmtId="40" fontId="0" fillId="3" borderId="0" xfId="2" applyNumberFormat="1" applyFont="1" applyFill="1" applyAlignment="1">
      <alignment horizontal="center"/>
    </xf>
    <xf numFmtId="38" fontId="0" fillId="0" borderId="0" xfId="0" applyNumberFormat="1"/>
    <xf numFmtId="0" fontId="24" fillId="5" borderId="0" xfId="0" applyFont="1" applyFill="1"/>
    <xf numFmtId="0" fontId="7" fillId="0" borderId="0" xfId="0" applyFont="1" applyBorder="1" applyAlignment="1">
      <alignment horizontal="center"/>
    </xf>
    <xf numFmtId="38" fontId="12" fillId="4" borderId="0" xfId="2" applyFont="1" applyFill="1" applyBorder="1" applyAlignment="1">
      <alignment horizontal="center"/>
    </xf>
    <xf numFmtId="38" fontId="12" fillId="4" borderId="0" xfId="2" applyFont="1" applyFill="1" applyBorder="1" applyAlignment="1">
      <alignment horizontal="centerContinuous"/>
    </xf>
    <xf numFmtId="201" fontId="12" fillId="4" borderId="0" xfId="0" applyNumberFormat="1" applyFont="1" applyFill="1" applyBorder="1" applyAlignment="1">
      <alignment horizontal="centerContinuous"/>
    </xf>
    <xf numFmtId="0" fontId="19" fillId="0" borderId="7" xfId="0" applyFont="1" applyBorder="1"/>
    <xf numFmtId="0" fontId="23" fillId="0" borderId="7" xfId="0" applyFont="1" applyBorder="1"/>
    <xf numFmtId="0" fontId="21" fillId="0" borderId="7" xfId="0" applyFont="1" applyBorder="1"/>
    <xf numFmtId="2" fontId="20" fillId="0" borderId="18" xfId="0" applyNumberFormat="1" applyFont="1" applyBorder="1" applyAlignment="1">
      <alignment horizontal="center"/>
    </xf>
    <xf numFmtId="199" fontId="20" fillId="0" borderId="19" xfId="0" applyNumberFormat="1" applyFont="1" applyBorder="1" applyAlignment="1">
      <alignment horizontal="center"/>
    </xf>
    <xf numFmtId="1" fontId="0" fillId="0" borderId="0" xfId="1" applyNumberFormat="1" applyFont="1" applyAlignment="1">
      <alignment horizontal="center"/>
    </xf>
    <xf numFmtId="203" fontId="0" fillId="0" borderId="0" xfId="1" applyNumberFormat="1" applyFont="1" applyBorder="1" applyAlignment="1">
      <alignment horizontal="center"/>
    </xf>
    <xf numFmtId="203" fontId="0" fillId="0" borderId="0" xfId="0" applyNumberForma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2" fontId="0" fillId="0" borderId="0" xfId="1" applyNumberFormat="1" applyFont="1" applyBorder="1" applyAlignment="1">
      <alignment horizontal="center"/>
    </xf>
    <xf numFmtId="0" fontId="4" fillId="0" borderId="0" xfId="0" applyFont="1" applyFill="1" applyBorder="1"/>
    <xf numFmtId="0" fontId="26" fillId="0" borderId="0" xfId="4"/>
    <xf numFmtId="1" fontId="26" fillId="0" borderId="0" xfId="4" applyNumberFormat="1"/>
    <xf numFmtId="1" fontId="0" fillId="0" borderId="0" xfId="0" applyNumberFormat="1"/>
    <xf numFmtId="2" fontId="20" fillId="0" borderId="0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0" fontId="22" fillId="0" borderId="0" xfId="0" applyFont="1" applyBorder="1"/>
    <xf numFmtId="0" fontId="27" fillId="0" borderId="0" xfId="0" applyFont="1"/>
    <xf numFmtId="38" fontId="0" fillId="0" borderId="0" xfId="1" applyNumberFormat="1" applyFont="1" applyAlignment="1">
      <alignment horizontal="center"/>
    </xf>
    <xf numFmtId="1" fontId="28" fillId="0" borderId="0" xfId="1" applyNumberFormat="1" applyFont="1" applyAlignment="1">
      <alignment horizontal="center"/>
    </xf>
    <xf numFmtId="38" fontId="28" fillId="0" borderId="0" xfId="1" applyNumberFormat="1" applyFont="1"/>
    <xf numFmtId="38" fontId="28" fillId="0" borderId="0" xfId="1" applyNumberFormat="1" applyFont="1" applyAlignment="1">
      <alignment horizontal="center"/>
    </xf>
    <xf numFmtId="2" fontId="28" fillId="0" borderId="0" xfId="0" applyNumberFormat="1" applyFont="1"/>
    <xf numFmtId="203" fontId="28" fillId="0" borderId="0" xfId="1" applyNumberFormat="1" applyFont="1" applyBorder="1" applyAlignment="1">
      <alignment horizontal="center"/>
    </xf>
    <xf numFmtId="0" fontId="28" fillId="0" borderId="0" xfId="0" applyFont="1" applyBorder="1"/>
    <xf numFmtId="40" fontId="0" fillId="0" borderId="0" xfId="1" applyNumberFormat="1" applyFont="1" applyAlignment="1">
      <alignment horizontal="center"/>
    </xf>
    <xf numFmtId="1" fontId="2" fillId="0" borderId="0" xfId="1" applyNumberFormat="1" applyFont="1" applyAlignment="1">
      <alignment horizontal="center"/>
    </xf>
    <xf numFmtId="0" fontId="14" fillId="5" borderId="0" xfId="0" applyFont="1" applyFill="1" applyBorder="1"/>
    <xf numFmtId="0" fontId="15" fillId="0" borderId="0" xfId="0" applyFont="1" applyFill="1" applyBorder="1"/>
    <xf numFmtId="0" fontId="15" fillId="0" borderId="0" xfId="0" applyFont="1" applyBorder="1" applyAlignment="1">
      <alignment horizontal="left"/>
    </xf>
    <xf numFmtId="0" fontId="13" fillId="0" borderId="0" xfId="0" applyFont="1" applyBorder="1"/>
    <xf numFmtId="0" fontId="34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Continuous"/>
    </xf>
    <xf numFmtId="0" fontId="35" fillId="0" borderId="0" xfId="0" applyFont="1" applyBorder="1" applyAlignment="1">
      <alignment horizontal="centerContinuous"/>
    </xf>
    <xf numFmtId="0" fontId="16" fillId="6" borderId="0" xfId="0" applyFont="1" applyFill="1"/>
    <xf numFmtId="0" fontId="30" fillId="0" borderId="0" xfId="0" applyFont="1"/>
    <xf numFmtId="0" fontId="28" fillId="0" borderId="0" xfId="0" applyFont="1" applyAlignment="1">
      <alignment horizontal="center"/>
    </xf>
    <xf numFmtId="0" fontId="36" fillId="0" borderId="0" xfId="0" applyFont="1" applyBorder="1" applyAlignment="1">
      <alignment horizontal="left"/>
    </xf>
    <xf numFmtId="0" fontId="31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Continuous"/>
    </xf>
    <xf numFmtId="0" fontId="28" fillId="0" borderId="0" xfId="0" applyFont="1" applyBorder="1" applyAlignment="1">
      <alignment horizontal="center"/>
    </xf>
    <xf numFmtId="40" fontId="0" fillId="0" borderId="0" xfId="0" applyNumberFormat="1"/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2" fillId="0" borderId="0" xfId="0" applyFont="1" applyFill="1"/>
    <xf numFmtId="0" fontId="17" fillId="0" borderId="0" xfId="0" applyFont="1" applyFill="1"/>
    <xf numFmtId="3" fontId="17" fillId="0" borderId="0" xfId="0" applyNumberFormat="1" applyFont="1" applyFill="1"/>
    <xf numFmtId="0" fontId="44" fillId="0" borderId="0" xfId="0" applyFont="1" applyFill="1"/>
    <xf numFmtId="3" fontId="15" fillId="0" borderId="0" xfId="0" applyNumberFormat="1" applyFont="1" applyFill="1" applyAlignment="1">
      <alignment horizontal="right"/>
    </xf>
    <xf numFmtId="0" fontId="15" fillId="0" borderId="0" xfId="0" applyFont="1" applyFill="1"/>
    <xf numFmtId="3" fontId="42" fillId="0" borderId="0" xfId="0" applyNumberFormat="1" applyFont="1" applyFill="1"/>
    <xf numFmtId="204" fontId="42" fillId="0" borderId="0" xfId="0" applyNumberFormat="1" applyFont="1" applyFill="1"/>
    <xf numFmtId="0" fontId="42" fillId="0" borderId="0" xfId="0" applyFont="1" applyFill="1" applyBorder="1"/>
    <xf numFmtId="3" fontId="15" fillId="0" borderId="0" xfId="0" applyNumberFormat="1" applyFont="1" applyFill="1" applyAlignment="1"/>
    <xf numFmtId="3" fontId="42" fillId="0" borderId="0" xfId="0" applyNumberFormat="1" applyFont="1" applyFill="1" applyAlignment="1"/>
    <xf numFmtId="3" fontId="44" fillId="0" borderId="0" xfId="0" applyNumberFormat="1" applyFont="1" applyFill="1"/>
    <xf numFmtId="0" fontId="25" fillId="0" borderId="0" xfId="0" applyFont="1" applyFill="1"/>
    <xf numFmtId="0" fontId="18" fillId="0" borderId="0" xfId="0" applyFont="1" applyFill="1" applyBorder="1" applyAlignment="1">
      <alignment horizontal="left"/>
    </xf>
    <xf numFmtId="208" fontId="0" fillId="0" borderId="0" xfId="0" applyNumberFormat="1" applyAlignment="1">
      <alignment horizontal="center"/>
    </xf>
    <xf numFmtId="208" fontId="6" fillId="4" borderId="0" xfId="0" applyNumberFormat="1" applyFont="1" applyFill="1" applyBorder="1" applyAlignment="1">
      <alignment horizontal="center"/>
    </xf>
    <xf numFmtId="208" fontId="12" fillId="4" borderId="20" xfId="1" applyNumberFormat="1" applyFont="1" applyFill="1" applyBorder="1" applyAlignment="1">
      <alignment horizontal="centerContinuous" vertical="center"/>
    </xf>
    <xf numFmtId="0" fontId="12" fillId="0" borderId="20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3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03" fontId="12" fillId="0" borderId="0" xfId="0" applyNumberFormat="1" applyFont="1" applyAlignment="1">
      <alignment horizontal="center" vertical="center"/>
    </xf>
    <xf numFmtId="0" fontId="45" fillId="0" borderId="0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12" fillId="4" borderId="0" xfId="2" applyFont="1" applyFill="1" applyBorder="1" applyAlignment="1">
      <alignment horizontal="center" vertical="center"/>
    </xf>
    <xf numFmtId="38" fontId="12" fillId="4" borderId="0" xfId="2" applyFont="1" applyFill="1" applyBorder="1" applyAlignment="1">
      <alignment horizontal="centerContinuous" vertical="center"/>
    </xf>
    <xf numFmtId="201" fontId="12" fillId="4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right" vertical="center"/>
    </xf>
    <xf numFmtId="201" fontId="12" fillId="4" borderId="0" xfId="0" applyNumberFormat="1" applyFont="1" applyFill="1" applyBorder="1" applyAlignment="1">
      <alignment horizontal="centerContinuous" vertical="center"/>
    </xf>
    <xf numFmtId="38" fontId="6" fillId="0" borderId="0" xfId="1" applyNumberFormat="1" applyFont="1" applyAlignment="1">
      <alignment horizontal="center"/>
    </xf>
    <xf numFmtId="40" fontId="6" fillId="0" borderId="0" xfId="1" applyNumberFormat="1" applyFont="1" applyAlignment="1">
      <alignment horizontal="center"/>
    </xf>
    <xf numFmtId="203" fontId="6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12" fillId="0" borderId="0" xfId="0" applyFont="1"/>
    <xf numFmtId="208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99" fontId="20" fillId="0" borderId="21" xfId="0" applyNumberFormat="1" applyFont="1" applyBorder="1" applyAlignment="1">
      <alignment horizontal="center"/>
    </xf>
    <xf numFmtId="199" fontId="20" fillId="0" borderId="22" xfId="0" applyNumberFormat="1" applyFont="1" applyBorder="1" applyAlignment="1">
      <alignment horizontal="center"/>
    </xf>
    <xf numFmtId="199" fontId="20" fillId="0" borderId="23" xfId="0" applyNumberFormat="1" applyFont="1" applyBorder="1" applyAlignment="1">
      <alignment horizontal="center"/>
    </xf>
    <xf numFmtId="0" fontId="27" fillId="0" borderId="0" xfId="0" applyFont="1" applyBorder="1"/>
    <xf numFmtId="1" fontId="15" fillId="0" borderId="0" xfId="0" applyNumberFormat="1" applyFont="1" applyAlignment="1">
      <alignment horizontal="center"/>
    </xf>
    <xf numFmtId="0" fontId="48" fillId="0" borderId="0" xfId="0" applyFont="1"/>
    <xf numFmtId="38" fontId="48" fillId="0" borderId="0" xfId="2" applyFont="1"/>
    <xf numFmtId="38" fontId="48" fillId="0" borderId="0" xfId="2" applyFont="1" applyAlignment="1">
      <alignment horizontal="center"/>
    </xf>
    <xf numFmtId="0" fontId="48" fillId="0" borderId="0" xfId="0" applyFont="1" applyAlignment="1">
      <alignment horizontal="center"/>
    </xf>
    <xf numFmtId="0" fontId="48" fillId="0" borderId="0" xfId="0" applyFont="1" applyAlignment="1">
      <alignment horizontal="right"/>
    </xf>
    <xf numFmtId="208" fontId="12" fillId="4" borderId="20" xfId="0" applyNumberFormat="1" applyFont="1" applyFill="1" applyBorder="1" applyAlignment="1">
      <alignment horizontal="centerContinuous" vertical="center"/>
    </xf>
    <xf numFmtId="0" fontId="0" fillId="0" borderId="0" xfId="0" applyFill="1"/>
    <xf numFmtId="0" fontId="0" fillId="0" borderId="0" xfId="0" applyFont="1" applyFill="1"/>
    <xf numFmtId="0" fontId="51" fillId="0" borderId="0" xfId="0" applyFont="1"/>
    <xf numFmtId="3" fontId="51" fillId="0" borderId="0" xfId="0" applyNumberFormat="1" applyFont="1" applyFill="1" applyAlignment="1">
      <alignment horizontal="right"/>
    </xf>
    <xf numFmtId="38" fontId="2" fillId="7" borderId="0" xfId="2" applyFont="1" applyFill="1" applyBorder="1" applyAlignment="1">
      <alignment horizontal="centerContinuous"/>
    </xf>
    <xf numFmtId="0" fontId="1" fillId="8" borderId="0" xfId="0" applyFont="1" applyFill="1" applyBorder="1" applyAlignment="1">
      <alignment horizontal="left"/>
    </xf>
    <xf numFmtId="0" fontId="52" fillId="8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0" fontId="0" fillId="8" borderId="0" xfId="0" applyFill="1"/>
    <xf numFmtId="1" fontId="2" fillId="8" borderId="0" xfId="1" applyNumberFormat="1" applyFont="1" applyFill="1" applyAlignment="1">
      <alignment horizontal="center"/>
    </xf>
    <xf numFmtId="3" fontId="0" fillId="0" borderId="0" xfId="0" applyNumberFormat="1" applyFill="1"/>
    <xf numFmtId="0" fontId="0" fillId="8" borderId="4" xfId="0" applyFill="1" applyBorder="1"/>
    <xf numFmtId="0" fontId="0" fillId="8" borderId="0" xfId="0" applyFill="1" applyBorder="1"/>
    <xf numFmtId="0" fontId="0" fillId="8" borderId="5" xfId="0" applyFill="1" applyBorder="1"/>
    <xf numFmtId="0" fontId="2" fillId="0" borderId="6" xfId="0" applyFont="1" applyBorder="1"/>
    <xf numFmtId="199" fontId="21" fillId="0" borderId="0" xfId="0" applyNumberFormat="1" applyFont="1" applyBorder="1" applyAlignment="1">
      <alignment horizontal="center"/>
    </xf>
    <xf numFmtId="0" fontId="0" fillId="8" borderId="0" xfId="0" applyFill="1" applyAlignment="1">
      <alignment horizontal="center"/>
    </xf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0" fillId="8" borderId="0" xfId="0" applyFont="1" applyFill="1"/>
    <xf numFmtId="0" fontId="2" fillId="0" borderId="0" xfId="0" applyFont="1" applyFill="1"/>
    <xf numFmtId="3" fontId="18" fillId="0" borderId="0" xfId="0" applyNumberFormat="1" applyFont="1" applyBorder="1" applyAlignment="1">
      <alignment horizontal="center"/>
    </xf>
    <xf numFmtId="208" fontId="12" fillId="4" borderId="20" xfId="1" applyNumberFormat="1" applyFont="1" applyFill="1" applyBorder="1" applyAlignment="1">
      <alignment horizontal="center" vertical="center"/>
    </xf>
    <xf numFmtId="38" fontId="0" fillId="4" borderId="0" xfId="0" applyNumberFormat="1" applyFill="1" applyBorder="1" applyAlignment="1">
      <alignment horizontal="center"/>
    </xf>
    <xf numFmtId="38" fontId="0" fillId="4" borderId="0" xfId="2" applyFont="1" applyFill="1" applyBorder="1" applyAlignment="1">
      <alignment horizontal="left"/>
    </xf>
    <xf numFmtId="38" fontId="15" fillId="4" borderId="0" xfId="2" applyFont="1" applyFill="1" applyBorder="1" applyAlignment="1">
      <alignment horizontal="center"/>
    </xf>
    <xf numFmtId="38" fontId="0" fillId="0" borderId="0" xfId="2" applyFont="1" applyFill="1" applyBorder="1" applyAlignment="1">
      <alignment horizontal="centerContinuous"/>
    </xf>
    <xf numFmtId="38" fontId="2" fillId="0" borderId="0" xfId="2" applyFont="1" applyFill="1" applyBorder="1" applyAlignment="1">
      <alignment horizontal="centerContinuous"/>
    </xf>
    <xf numFmtId="0" fontId="15" fillId="0" borderId="0" xfId="0" applyFont="1" applyBorder="1" applyAlignment="1"/>
    <xf numFmtId="0" fontId="2" fillId="0" borderId="0" xfId="0" applyFont="1" applyBorder="1" applyAlignment="1"/>
    <xf numFmtId="0" fontId="15" fillId="0" borderId="0" xfId="0" applyFont="1" applyBorder="1"/>
    <xf numFmtId="3" fontId="15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Alignment="1"/>
    <xf numFmtId="3" fontId="2" fillId="0" borderId="0" xfId="0" applyNumberFormat="1" applyFont="1" applyFill="1" applyAlignment="1"/>
    <xf numFmtId="0" fontId="41" fillId="0" borderId="0" xfId="0" applyFont="1" applyFill="1"/>
    <xf numFmtId="0" fontId="19" fillId="9" borderId="24" xfId="0" applyFont="1" applyFill="1" applyBorder="1" applyAlignment="1">
      <alignment horizontal="center"/>
    </xf>
    <xf numFmtId="0" fontId="19" fillId="9" borderId="24" xfId="0" applyFont="1" applyFill="1" applyBorder="1"/>
    <xf numFmtId="0" fontId="19" fillId="9" borderId="17" xfId="0" applyFont="1" applyFill="1" applyBorder="1"/>
    <xf numFmtId="0" fontId="19" fillId="9" borderId="2" xfId="0" applyFont="1" applyFill="1" applyBorder="1" applyAlignment="1">
      <alignment horizontal="center"/>
    </xf>
    <xf numFmtId="0" fontId="19" fillId="9" borderId="17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2" fontId="0" fillId="0" borderId="25" xfId="0" applyNumberFormat="1" applyBorder="1" applyAlignment="1">
      <alignment horizontal="right" vertical="justify"/>
    </xf>
    <xf numFmtId="3" fontId="0" fillId="0" borderId="26" xfId="0" applyNumberFormat="1" applyBorder="1" applyAlignment="1">
      <alignment horizontal="right" vertical="justify"/>
    </xf>
    <xf numFmtId="2" fontId="0" fillId="0" borderId="26" xfId="0" applyNumberFormat="1" applyBorder="1" applyAlignment="1">
      <alignment horizontal="right" vertical="justify"/>
    </xf>
    <xf numFmtId="205" fontId="0" fillId="0" borderId="26" xfId="1" applyNumberFormat="1" applyFont="1" applyBorder="1" applyAlignment="1">
      <alignment horizontal="right" vertical="justify"/>
    </xf>
    <xf numFmtId="2" fontId="0" fillId="0" borderId="26" xfId="0" applyNumberFormat="1" applyBorder="1"/>
    <xf numFmtId="0" fontId="0" fillId="0" borderId="26" xfId="0" applyBorder="1"/>
    <xf numFmtId="3" fontId="0" fillId="0" borderId="27" xfId="0" applyNumberFormat="1" applyBorder="1"/>
    <xf numFmtId="0" fontId="20" fillId="0" borderId="10" xfId="0" applyFont="1" applyBorder="1" applyAlignment="1">
      <alignment horizontal="center"/>
    </xf>
    <xf numFmtId="0" fontId="0" fillId="0" borderId="27" xfId="0" applyBorder="1"/>
    <xf numFmtId="1" fontId="19" fillId="0" borderId="25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5" xfId="1" applyNumberFormat="1" applyFont="1" applyBorder="1" applyAlignment="1">
      <alignment horizontal="right"/>
    </xf>
    <xf numFmtId="3" fontId="0" fillId="0" borderId="26" xfId="1" applyNumberFormat="1" applyFon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3" fontId="0" fillId="0" borderId="26" xfId="0" applyNumberFormat="1" applyBorder="1"/>
    <xf numFmtId="3" fontId="0" fillId="0" borderId="27" xfId="0" applyNumberFormat="1" applyBorder="1" applyAlignment="1">
      <alignment horizontal="right"/>
    </xf>
    <xf numFmtId="2" fontId="0" fillId="0" borderId="25" xfId="0" applyNumberFormat="1" applyBorder="1"/>
    <xf numFmtId="2" fontId="0" fillId="0" borderId="25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6" xfId="0" applyBorder="1" applyAlignment="1">
      <alignment horizontal="right" vertical="justify"/>
    </xf>
    <xf numFmtId="4" fontId="0" fillId="0" borderId="26" xfId="0" applyNumberFormat="1" applyBorder="1" applyAlignment="1">
      <alignment horizontal="right" vertical="justify"/>
    </xf>
    <xf numFmtId="3" fontId="0" fillId="0" borderId="27" xfId="0" applyNumberFormat="1" applyBorder="1" applyAlignment="1">
      <alignment horizontal="right" vertical="justify"/>
    </xf>
    <xf numFmtId="0" fontId="0" fillId="0" borderId="25" xfId="0" applyBorder="1" applyAlignment="1">
      <alignment horizontal="right"/>
    </xf>
    <xf numFmtId="3" fontId="0" fillId="0" borderId="27" xfId="1" applyNumberFormat="1" applyFont="1" applyBorder="1" applyAlignment="1">
      <alignment horizontal="right"/>
    </xf>
    <xf numFmtId="187" fontId="0" fillId="0" borderId="25" xfId="1" applyNumberFormat="1" applyFont="1" applyBorder="1" applyAlignment="1">
      <alignment horizontal="right" vertical="justify"/>
    </xf>
    <xf numFmtId="0" fontId="0" fillId="0" borderId="27" xfId="0" applyBorder="1" applyAlignment="1">
      <alignment horizontal="right" vertical="justify"/>
    </xf>
    <xf numFmtId="4" fontId="0" fillId="0" borderId="25" xfId="0" applyNumberFormat="1" applyBorder="1" applyAlignment="1">
      <alignment horizontal="right"/>
    </xf>
    <xf numFmtId="4" fontId="0" fillId="0" borderId="26" xfId="1" applyNumberFormat="1" applyFont="1" applyBorder="1" applyAlignment="1">
      <alignment horizontal="right"/>
    </xf>
    <xf numFmtId="2" fontId="0" fillId="0" borderId="27" xfId="0" applyNumberFormat="1" applyBorder="1" applyAlignment="1">
      <alignment horizontal="right" vertical="justify"/>
    </xf>
    <xf numFmtId="4" fontId="0" fillId="0" borderId="25" xfId="0" applyNumberFormat="1" applyBorder="1"/>
    <xf numFmtId="3" fontId="0" fillId="0" borderId="26" xfId="1" applyNumberFormat="1" applyFont="1" applyBorder="1"/>
    <xf numFmtId="4" fontId="0" fillId="0" borderId="26" xfId="0" applyNumberFormat="1" applyBorder="1"/>
    <xf numFmtId="4" fontId="0" fillId="0" borderId="27" xfId="0" applyNumberFormat="1" applyBorder="1"/>
    <xf numFmtId="0" fontId="15" fillId="0" borderId="0" xfId="0" applyFont="1" applyAlignment="1"/>
    <xf numFmtId="4" fontId="0" fillId="0" borderId="27" xfId="0" applyNumberFormat="1" applyBorder="1" applyAlignment="1">
      <alignment horizontal="right"/>
    </xf>
    <xf numFmtId="0" fontId="15" fillId="0" borderId="2" xfId="0" applyFont="1" applyBorder="1"/>
    <xf numFmtId="3" fontId="0" fillId="0" borderId="26" xfId="0" applyNumberFormat="1" applyBorder="1" applyAlignment="1">
      <alignment horizontal="right"/>
    </xf>
    <xf numFmtId="3" fontId="2" fillId="8" borderId="26" xfId="1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4" fontId="0" fillId="0" borderId="25" xfId="1" applyNumberFormat="1" applyFont="1" applyBorder="1"/>
    <xf numFmtId="4" fontId="0" fillId="0" borderId="26" xfId="1" applyNumberFormat="1" applyFont="1" applyBorder="1"/>
    <xf numFmtId="205" fontId="0" fillId="0" borderId="27" xfId="1" applyNumberFormat="1" applyFont="1" applyBorder="1" applyAlignment="1">
      <alignment horizontal="right" vertical="justify"/>
    </xf>
    <xf numFmtId="205" fontId="0" fillId="0" borderId="26" xfId="0" applyNumberFormat="1" applyBorder="1" applyAlignment="1">
      <alignment horizontal="right" vertical="justify"/>
    </xf>
    <xf numFmtId="1" fontId="0" fillId="0" borderId="27" xfId="0" applyNumberFormat="1" applyBorder="1" applyAlignment="1">
      <alignment horizontal="right" vertical="justify"/>
    </xf>
    <xf numFmtId="2" fontId="0" fillId="0" borderId="26" xfId="1" applyNumberFormat="1" applyFont="1" applyBorder="1" applyAlignment="1">
      <alignment horizontal="right" vertical="justify"/>
    </xf>
    <xf numFmtId="1" fontId="0" fillId="0" borderId="5" xfId="0" applyNumberFormat="1" applyBorder="1" applyAlignment="1">
      <alignment horizontal="right" vertical="justify"/>
    </xf>
    <xf numFmtId="3" fontId="0" fillId="0" borderId="5" xfId="0" applyNumberFormat="1" applyBorder="1" applyAlignment="1">
      <alignment horizontal="right" vertical="justify"/>
    </xf>
    <xf numFmtId="187" fontId="0" fillId="0" borderId="26" xfId="1" applyNumberFormat="1" applyFont="1" applyBorder="1" applyAlignment="1">
      <alignment horizontal="right" vertical="justify"/>
    </xf>
    <xf numFmtId="205" fontId="2" fillId="8" borderId="26" xfId="1" applyNumberFormat="1" applyFont="1" applyFill="1" applyBorder="1" applyAlignment="1">
      <alignment horizontal="right" vertical="justify"/>
    </xf>
    <xf numFmtId="0" fontId="19" fillId="0" borderId="28" xfId="0" applyFont="1" applyBorder="1" applyAlignment="1">
      <alignment horizontal="center"/>
    </xf>
    <xf numFmtId="205" fontId="0" fillId="0" borderId="4" xfId="1" applyNumberFormat="1" applyFont="1" applyBorder="1" applyAlignment="1">
      <alignment horizontal="right" vertical="justify"/>
    </xf>
    <xf numFmtId="205" fontId="0" fillId="0" borderId="29" xfId="1" applyNumberFormat="1" applyFont="1" applyBorder="1" applyAlignment="1">
      <alignment horizontal="right" vertical="justify"/>
    </xf>
    <xf numFmtId="2" fontId="0" fillId="0" borderId="4" xfId="0" applyNumberFormat="1" applyBorder="1" applyAlignment="1">
      <alignment horizontal="right" vertical="justify"/>
    </xf>
    <xf numFmtId="2" fontId="0" fillId="0" borderId="29" xfId="0" applyNumberFormat="1" applyBorder="1" applyAlignment="1">
      <alignment horizontal="right" vertical="justify"/>
    </xf>
    <xf numFmtId="2" fontId="0" fillId="0" borderId="4" xfId="0" applyNumberFormat="1" applyBorder="1"/>
    <xf numFmtId="2" fontId="0" fillId="0" borderId="29" xfId="0" applyNumberFormat="1" applyBorder="1"/>
    <xf numFmtId="0" fontId="0" fillId="0" borderId="29" xfId="0" applyBorder="1" applyAlignment="1">
      <alignment horizontal="right" vertical="justify"/>
    </xf>
    <xf numFmtId="3" fontId="0" fillId="0" borderId="4" xfId="0" applyNumberFormat="1" applyBorder="1" applyAlignment="1">
      <alignment horizontal="right" vertical="justify"/>
    </xf>
    <xf numFmtId="0" fontId="0" fillId="0" borderId="4" xfId="0" applyBorder="1" applyAlignment="1">
      <alignment horizontal="right" vertical="justify"/>
    </xf>
    <xf numFmtId="187" fontId="0" fillId="0" borderId="29" xfId="1" applyNumberFormat="1" applyFont="1" applyBorder="1" applyAlignment="1">
      <alignment horizontal="right" vertical="justify"/>
    </xf>
    <xf numFmtId="1" fontId="19" fillId="0" borderId="3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2" fillId="0" borderId="24" xfId="0" applyFont="1" applyBorder="1"/>
    <xf numFmtId="1" fontId="22" fillId="0" borderId="17" xfId="0" applyNumberFormat="1" applyFont="1" applyBorder="1" applyAlignment="1">
      <alignment horizontal="center"/>
    </xf>
    <xf numFmtId="2" fontId="22" fillId="0" borderId="17" xfId="0" applyNumberFormat="1" applyFont="1" applyBorder="1" applyAlignment="1">
      <alignment horizontal="center"/>
    </xf>
    <xf numFmtId="199" fontId="22" fillId="0" borderId="31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0" fontId="0" fillId="8" borderId="0" xfId="0" applyFill="1" applyBorder="1" applyAlignment="1">
      <alignment horizontal="center"/>
    </xf>
    <xf numFmtId="203" fontId="0" fillId="0" borderId="25" xfId="0" applyNumberFormat="1" applyBorder="1"/>
    <xf numFmtId="0" fontId="2" fillId="0" borderId="0" xfId="0" applyFont="1"/>
    <xf numFmtId="3" fontId="2" fillId="0" borderId="0" xfId="0" applyNumberFormat="1" applyFont="1" applyFill="1" applyAlignment="1">
      <alignment vertical="center" wrapText="1"/>
    </xf>
    <xf numFmtId="3" fontId="42" fillId="0" borderId="0" xfId="0" applyNumberFormat="1" applyFont="1" applyFill="1" applyAlignment="1">
      <alignment vertical="center" wrapText="1"/>
    </xf>
    <xf numFmtId="204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 applyFill="1" applyAlignment="1">
      <alignment vertical="center" wrapText="1"/>
    </xf>
    <xf numFmtId="3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 applyAlignment="1">
      <alignment vertical="center" wrapText="1"/>
    </xf>
    <xf numFmtId="4" fontId="42" fillId="0" borderId="0" xfId="0" applyNumberFormat="1" applyFont="1" applyFill="1"/>
    <xf numFmtId="0" fontId="2" fillId="0" borderId="0" xfId="0" applyFont="1" applyFill="1" applyAlignment="1">
      <alignment horizontal="left"/>
    </xf>
    <xf numFmtId="0" fontId="2" fillId="0" borderId="4" xfId="0" applyFont="1" applyBorder="1"/>
    <xf numFmtId="0" fontId="0" fillId="8" borderId="26" xfId="0" applyFill="1" applyBorder="1" applyAlignment="1">
      <alignment horizontal="right" vertical="justify"/>
    </xf>
    <xf numFmtId="2" fontId="0" fillId="8" borderId="26" xfId="0" applyNumberFormat="1" applyFill="1" applyBorder="1" applyAlignment="1">
      <alignment horizontal="right" vertical="justify"/>
    </xf>
    <xf numFmtId="205" fontId="49" fillId="8" borderId="26" xfId="1" applyNumberFormat="1" applyFont="1" applyFill="1" applyBorder="1" applyAlignment="1">
      <alignment horizontal="right" vertical="justify"/>
    </xf>
    <xf numFmtId="2" fontId="0" fillId="8" borderId="26" xfId="0" applyNumberFormat="1" applyFill="1" applyBorder="1"/>
    <xf numFmtId="205" fontId="49" fillId="8" borderId="26" xfId="1" applyNumberFormat="1" applyFont="1" applyFill="1" applyBorder="1" applyAlignment="1">
      <alignment horizontal="right" vertical="justify"/>
    </xf>
    <xf numFmtId="1" fontId="19" fillId="8" borderId="25" xfId="0" applyNumberFormat="1" applyFont="1" applyFill="1" applyBorder="1" applyAlignment="1">
      <alignment horizontal="center"/>
    </xf>
    <xf numFmtId="1" fontId="22" fillId="0" borderId="7" xfId="0" applyNumberFormat="1" applyFont="1" applyBorder="1" applyAlignment="1">
      <alignment horizontal="center"/>
    </xf>
    <xf numFmtId="0" fontId="20" fillId="8" borderId="11" xfId="0" applyFont="1" applyFill="1" applyBorder="1" applyAlignment="1">
      <alignment horizontal="center"/>
    </xf>
    <xf numFmtId="0" fontId="20" fillId="8" borderId="9" xfId="0" applyFont="1" applyFill="1" applyBorder="1"/>
    <xf numFmtId="0" fontId="20" fillId="8" borderId="10" xfId="0" applyFont="1" applyFill="1" applyBorder="1"/>
    <xf numFmtId="0" fontId="20" fillId="8" borderId="14" xfId="0" applyFont="1" applyFill="1" applyBorder="1" applyAlignment="1">
      <alignment horizontal="center"/>
    </xf>
    <xf numFmtId="0" fontId="20" fillId="8" borderId="14" xfId="0" applyFont="1" applyFill="1" applyBorder="1"/>
    <xf numFmtId="0" fontId="20" fillId="8" borderId="15" xfId="0" applyFont="1" applyFill="1" applyBorder="1"/>
    <xf numFmtId="0" fontId="20" fillId="8" borderId="13" xfId="0" applyFont="1" applyFill="1" applyBorder="1" applyAlignment="1">
      <alignment horizontal="center"/>
    </xf>
    <xf numFmtId="0" fontId="20" fillId="8" borderId="13" xfId="0" applyFont="1" applyFill="1" applyBorder="1"/>
    <xf numFmtId="0" fontId="20" fillId="8" borderId="0" xfId="0" applyFont="1" applyFill="1" applyBorder="1"/>
    <xf numFmtId="0" fontId="19" fillId="8" borderId="24" xfId="0" applyFont="1" applyFill="1" applyBorder="1" applyAlignment="1">
      <alignment horizontal="center"/>
    </xf>
    <xf numFmtId="0" fontId="19" fillId="8" borderId="24" xfId="0" applyFont="1" applyFill="1" applyBorder="1"/>
    <xf numFmtId="0" fontId="19" fillId="8" borderId="17" xfId="0" applyFont="1" applyFill="1" applyBorder="1"/>
    <xf numFmtId="0" fontId="20" fillId="8" borderId="16" xfId="0" applyFont="1" applyFill="1" applyBorder="1"/>
    <xf numFmtId="0" fontId="22" fillId="8" borderId="24" xfId="0" applyFont="1" applyFill="1" applyBorder="1"/>
    <xf numFmtId="0" fontId="23" fillId="8" borderId="17" xfId="0" applyFont="1" applyFill="1" applyBorder="1"/>
    <xf numFmtId="0" fontId="15" fillId="8" borderId="0" xfId="0" applyFont="1" applyFill="1"/>
    <xf numFmtId="2" fontId="0" fillId="8" borderId="0" xfId="0" applyNumberFormat="1" applyFill="1"/>
    <xf numFmtId="38" fontId="49" fillId="7" borderId="0" xfId="2" applyFont="1" applyFill="1" applyBorder="1" applyAlignment="1">
      <alignment horizontal="centerContinuous"/>
    </xf>
    <xf numFmtId="38" fontId="0" fillId="7" borderId="0" xfId="0" applyNumberFormat="1" applyFill="1" applyBorder="1" applyAlignment="1">
      <alignment horizontal="centerContinuous"/>
    </xf>
    <xf numFmtId="0" fontId="4" fillId="8" borderId="0" xfId="0" applyFont="1" applyFill="1" applyBorder="1"/>
    <xf numFmtId="38" fontId="49" fillId="7" borderId="0" xfId="2" applyFont="1" applyFill="1" applyBorder="1" applyAlignment="1">
      <alignment horizontal="center"/>
    </xf>
    <xf numFmtId="40" fontId="49" fillId="7" borderId="0" xfId="1" applyFont="1" applyFill="1" applyBorder="1" applyAlignment="1">
      <alignment horizontal="centerContinuous"/>
    </xf>
    <xf numFmtId="0" fontId="0" fillId="0" borderId="7" xfId="0" applyBorder="1" applyAlignment="1">
      <alignment horizontal="center"/>
    </xf>
    <xf numFmtId="0" fontId="20" fillId="0" borderId="12" xfId="0" applyFont="1" applyBorder="1"/>
    <xf numFmtId="0" fontId="20" fillId="0" borderId="18" xfId="0" applyFont="1" applyBorder="1"/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10" borderId="0" xfId="0" applyFill="1"/>
    <xf numFmtId="0" fontId="20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9" fillId="8" borderId="0" xfId="0" applyFont="1" applyFill="1" applyBorder="1"/>
    <xf numFmtId="2" fontId="21" fillId="8" borderId="0" xfId="0" applyNumberFormat="1" applyFont="1" applyFill="1" applyBorder="1" applyAlignment="1">
      <alignment horizontal="center"/>
    </xf>
    <xf numFmtId="0" fontId="21" fillId="8" borderId="0" xfId="0" applyFont="1" applyFill="1" applyBorder="1" applyAlignment="1">
      <alignment horizontal="center"/>
    </xf>
    <xf numFmtId="0" fontId="0" fillId="8" borderId="0" xfId="0" applyFill="1" applyAlignment="1">
      <alignment horizontal="left"/>
    </xf>
    <xf numFmtId="203" fontId="0" fillId="0" borderId="0" xfId="0" applyNumberFormat="1"/>
    <xf numFmtId="204" fontId="12" fillId="8" borderId="0" xfId="0" applyNumberFormat="1" applyFont="1" applyFill="1" applyAlignment="1">
      <alignment horizontal="center"/>
    </xf>
    <xf numFmtId="1" fontId="12" fillId="0" borderId="0" xfId="0" applyNumberFormat="1" applyFont="1" applyAlignment="1">
      <alignment horizontal="center" vertical="center"/>
    </xf>
    <xf numFmtId="38" fontId="15" fillId="0" borderId="0" xfId="0" applyNumberFormat="1" applyFont="1"/>
    <xf numFmtId="0" fontId="0" fillId="0" borderId="0" xfId="0" applyFill="1" applyBorder="1" applyAlignment="1">
      <alignment horizontal="center"/>
    </xf>
    <xf numFmtId="203" fontId="12" fillId="8" borderId="0" xfId="0" applyNumberFormat="1" applyFont="1" applyFill="1" applyAlignment="1">
      <alignment horizontal="center"/>
    </xf>
    <xf numFmtId="0" fontId="50" fillId="0" borderId="12" xfId="0" applyFont="1" applyBorder="1" applyAlignment="1">
      <alignment horizontal="center"/>
    </xf>
    <xf numFmtId="0" fontId="50" fillId="0" borderId="12" xfId="0" applyFont="1" applyBorder="1" applyAlignment="1">
      <alignment horizontal="left"/>
    </xf>
    <xf numFmtId="0" fontId="50" fillId="0" borderId="15" xfId="0" applyFont="1" applyBorder="1" applyAlignment="1">
      <alignment horizontal="center"/>
    </xf>
    <xf numFmtId="0" fontId="50" fillId="0" borderId="15" xfId="0" applyFont="1" applyBorder="1" applyAlignment="1">
      <alignment horizontal="left"/>
    </xf>
    <xf numFmtId="0" fontId="50" fillId="0" borderId="7" xfId="0" applyFont="1" applyBorder="1" applyAlignment="1">
      <alignment horizontal="center"/>
    </xf>
    <xf numFmtId="0" fontId="50" fillId="0" borderId="7" xfId="0" applyFont="1" applyBorder="1" applyAlignment="1">
      <alignment horizontal="left"/>
    </xf>
    <xf numFmtId="2" fontId="0" fillId="0" borderId="7" xfId="0" applyNumberFormat="1" applyBorder="1" applyAlignment="1">
      <alignment horizontal="center"/>
    </xf>
    <xf numFmtId="0" fontId="19" fillId="9" borderId="31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20" fillId="8" borderId="10" xfId="0" applyFont="1" applyFill="1" applyBorder="1" applyAlignment="1">
      <alignment horizontal="center"/>
    </xf>
    <xf numFmtId="0" fontId="20" fillId="8" borderId="15" xfId="0" applyFont="1" applyFill="1" applyBorder="1" applyAlignment="1">
      <alignment horizontal="center"/>
    </xf>
    <xf numFmtId="0" fontId="20" fillId="8" borderId="0" xfId="0" applyFont="1" applyFill="1" applyBorder="1" applyAlignment="1">
      <alignment horizontal="center"/>
    </xf>
    <xf numFmtId="0" fontId="20" fillId="8" borderId="16" xfId="0" applyFont="1" applyFill="1" applyBorder="1" applyAlignment="1">
      <alignment horizontal="center"/>
    </xf>
    <xf numFmtId="0" fontId="23" fillId="8" borderId="17" xfId="0" applyFont="1" applyFill="1" applyBorder="1" applyAlignment="1">
      <alignment horizontal="center"/>
    </xf>
    <xf numFmtId="0" fontId="50" fillId="0" borderId="11" xfId="0" applyFont="1" applyBorder="1"/>
    <xf numFmtId="0" fontId="50" fillId="0" borderId="14" xfId="0" applyFont="1" applyBorder="1"/>
    <xf numFmtId="0" fontId="50" fillId="0" borderId="33" xfId="0" applyFont="1" applyBorder="1"/>
    <xf numFmtId="4" fontId="2" fillId="0" borderId="26" xfId="0" applyNumberFormat="1" applyFont="1" applyBorder="1" applyAlignment="1">
      <alignment horizontal="right"/>
    </xf>
    <xf numFmtId="204" fontId="0" fillId="0" borderId="26" xfId="0" applyNumberFormat="1" applyBorder="1" applyAlignment="1">
      <alignment horizontal="right"/>
    </xf>
    <xf numFmtId="187" fontId="0" fillId="0" borderId="2" xfId="1" applyNumberFormat="1" applyFont="1" applyBorder="1" applyAlignment="1">
      <alignment horizontal="right" vertical="justify"/>
    </xf>
    <xf numFmtId="0" fontId="2" fillId="0" borderId="1" xfId="0" applyFont="1" applyBorder="1"/>
    <xf numFmtId="203" fontId="0" fillId="0" borderId="25" xfId="0" applyNumberFormat="1" applyBorder="1" applyAlignment="1">
      <alignment horizontal="right" vertical="justify"/>
    </xf>
    <xf numFmtId="1" fontId="0" fillId="0" borderId="25" xfId="0" applyNumberFormat="1" applyBorder="1" applyAlignment="1">
      <alignment horizontal="right" vertical="justify"/>
    </xf>
    <xf numFmtId="203" fontId="0" fillId="0" borderId="26" xfId="0" applyNumberFormat="1" applyBorder="1" applyAlignment="1">
      <alignment horizontal="right" vertical="justify"/>
    </xf>
    <xf numFmtId="1" fontId="2" fillId="0" borderId="27" xfId="0" applyNumberFormat="1" applyFont="1" applyBorder="1" applyAlignment="1">
      <alignment horizontal="right" vertical="justify"/>
    </xf>
    <xf numFmtId="203" fontId="0" fillId="0" borderId="1" xfId="0" applyNumberFormat="1" applyBorder="1" applyAlignment="1">
      <alignment horizontal="right" vertical="justify"/>
    </xf>
    <xf numFmtId="203" fontId="0" fillId="0" borderId="34" xfId="0" applyNumberFormat="1" applyBorder="1" applyAlignment="1">
      <alignment horizontal="right" vertical="justify"/>
    </xf>
    <xf numFmtId="0" fontId="0" fillId="0" borderId="6" xfId="0" applyBorder="1" applyAlignment="1">
      <alignment horizontal="right" vertical="justify"/>
    </xf>
    <xf numFmtId="1" fontId="0" fillId="0" borderId="35" xfId="0" applyNumberFormat="1" applyBorder="1" applyAlignment="1">
      <alignment horizontal="right" vertical="justify"/>
    </xf>
    <xf numFmtId="189" fontId="42" fillId="8" borderId="0" xfId="3" applyFont="1" applyFill="1" applyAlignment="1">
      <alignment vertical="center" wrapText="1"/>
    </xf>
    <xf numFmtId="0" fontId="53" fillId="11" borderId="0" xfId="0" applyFont="1" applyFill="1" applyAlignment="1">
      <alignment horizontal="center"/>
    </xf>
    <xf numFmtId="0" fontId="39" fillId="2" borderId="0" xfId="0" applyFont="1" applyFill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54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38" fontId="12" fillId="4" borderId="36" xfId="2" applyFont="1" applyFill="1" applyBorder="1" applyAlignment="1">
      <alignment horizontal="center" vertical="center"/>
    </xf>
    <xf numFmtId="0" fontId="12" fillId="0" borderId="37" xfId="0" applyFont="1" applyBorder="1" applyAlignment="1">
      <alignment vertical="center"/>
    </xf>
    <xf numFmtId="0" fontId="16" fillId="0" borderId="0" xfId="0" applyFont="1" applyBorder="1" applyAlignment="1">
      <alignment horizontal="left"/>
    </xf>
    <xf numFmtId="0" fontId="32" fillId="0" borderId="38" xfId="0" applyFont="1" applyBorder="1" applyAlignment="1">
      <alignment horizontal="center"/>
    </xf>
    <xf numFmtId="38" fontId="12" fillId="4" borderId="37" xfId="2" applyFont="1" applyFill="1" applyBorder="1" applyAlignment="1">
      <alignment horizontal="center" vertical="center"/>
    </xf>
    <xf numFmtId="3" fontId="43" fillId="0" borderId="0" xfId="0" applyNumberFormat="1" applyFont="1" applyFill="1" applyAlignment="1">
      <alignment horizontal="left"/>
    </xf>
    <xf numFmtId="3" fontId="41" fillId="0" borderId="0" xfId="0" applyNumberFormat="1" applyFont="1" applyFill="1" applyAlignment="1">
      <alignment horizontal="center"/>
    </xf>
    <xf numFmtId="0" fontId="41" fillId="0" borderId="0" xfId="0" applyFont="1" applyFill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31" xfId="0" applyFont="1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15" fillId="0" borderId="24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9" fillId="0" borderId="2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31" xfId="0" applyFont="1" applyBorder="1" applyAlignment="1">
      <alignment horizontal="center"/>
    </xf>
    <xf numFmtId="0" fontId="15" fillId="0" borderId="6" xfId="0" applyFont="1" applyBorder="1" applyAlignment="1"/>
    <xf numFmtId="0" fontId="15" fillId="0" borderId="7" xfId="0" applyFont="1" applyBorder="1" applyAlignment="1"/>
    <xf numFmtId="0" fontId="15" fillId="0" borderId="8" xfId="0" applyFont="1" applyBorder="1" applyAlignment="1"/>
    <xf numFmtId="0" fontId="15" fillId="0" borderId="2" xfId="0" applyFont="1" applyBorder="1" applyAlignment="1"/>
    <xf numFmtId="3" fontId="19" fillId="0" borderId="1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5">
    <cellStyle name="Millares" xfId="1" builtinId="3"/>
    <cellStyle name="Millares [0]" xfId="2" builtinId="6"/>
    <cellStyle name="Moneda" xfId="3" builtinId="4"/>
    <cellStyle name="Normal" xfId="0" builtinId="0"/>
    <cellStyle name="Normal_ACTIVIDAD DE URGENCIA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MENSUAL % OCUPACIÓN H.U.C.A.</a:t>
            </a:r>
          </a:p>
        </c:rich>
      </c:tx>
      <c:layout>
        <c:manualLayout>
          <c:xMode val="edge"/>
          <c:yMode val="edge"/>
          <c:x val="0.23325358851674641"/>
          <c:y val="5.76037584343052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2200956937799042E-2"/>
          <c:y val="5.5299539170506916E-2"/>
          <c:w val="0.93301435406698563"/>
          <c:h val="0.75345622119815669"/>
        </c:manualLayout>
      </c:layout>
      <c:barChart>
        <c:barDir val="col"/>
        <c:grouping val="clustered"/>
        <c:ser>
          <c:idx val="0"/>
          <c:order val="0"/>
          <c:tx>
            <c:v>Evolución Mensual % Ocupaciób H.U.C.A.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Hospitalización!$A$58:$A$69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Hospitalización!$B$58:$B$69</c:f>
              <c:numCache>
                <c:formatCode>0.0</c:formatCode>
                <c:ptCount val="12"/>
                <c:pt idx="0">
                  <c:v>89.53</c:v>
                </c:pt>
                <c:pt idx="1">
                  <c:v>90</c:v>
                </c:pt>
                <c:pt idx="2">
                  <c:v>84.9</c:v>
                </c:pt>
                <c:pt idx="3">
                  <c:v>85.23</c:v>
                </c:pt>
                <c:pt idx="4">
                  <c:v>84.41</c:v>
                </c:pt>
                <c:pt idx="5">
                  <c:v>87.72</c:v>
                </c:pt>
                <c:pt idx="6">
                  <c:v>81.91</c:v>
                </c:pt>
                <c:pt idx="7">
                  <c:v>78.680000000000007</c:v>
                </c:pt>
                <c:pt idx="8">
                  <c:v>84.04</c:v>
                </c:pt>
                <c:pt idx="9">
                  <c:v>86.05</c:v>
                </c:pt>
                <c:pt idx="10">
                  <c:v>84.51</c:v>
                </c:pt>
                <c:pt idx="11">
                  <c:v>75.540000000000006</c:v>
                </c:pt>
              </c:numCache>
            </c:numRef>
          </c:val>
        </c:ser>
        <c:axId val="130058112"/>
        <c:axId val="130059648"/>
      </c:barChart>
      <c:catAx>
        <c:axId val="1300581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059648"/>
        <c:crosses val="autoZero"/>
        <c:auto val="1"/>
        <c:lblAlgn val="ctr"/>
        <c:lblOffset val="100"/>
        <c:tickLblSkip val="1"/>
        <c:tickMarkSkip val="1"/>
      </c:catAx>
      <c:valAx>
        <c:axId val="1300596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058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EVOLUCION TRASPLANTES HUCA 2015/2017</a:t>
            </a:r>
          </a:p>
        </c:rich>
      </c:tx>
      <c:layout>
        <c:manualLayout>
          <c:xMode val="edge"/>
          <c:yMode val="edge"/>
          <c:x val="0.28771160683901104"/>
          <c:y val="2.5768557776431791E-2"/>
        </c:manualLayout>
      </c:layout>
    </c:title>
    <c:view3D>
      <c:depthPercent val="100"/>
      <c:rAngAx val="1"/>
    </c:view3D>
    <c:plotArea>
      <c:layout/>
      <c:bar3DChart>
        <c:barDir val="col"/>
        <c:grouping val="clustered"/>
        <c:ser>
          <c:idx val="1"/>
          <c:order val="0"/>
          <c:tx>
            <c:strRef>
              <c:f>'ACTIVIDAD QUIRÚRGICA'!$C$130</c:f>
              <c:strCache>
                <c:ptCount val="1"/>
                <c:pt idx="0">
                  <c:v>2.016  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'ACTIVIDAD QUIRÚRGICA'!$A$131:$A$135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CORAZÓN</c:v>
                </c:pt>
                <c:pt idx="3">
                  <c:v>HIGADO</c:v>
                </c:pt>
                <c:pt idx="4">
                  <c:v>M.OSEA</c:v>
                </c:pt>
              </c:strCache>
            </c:strRef>
          </c:cat>
          <c:val>
            <c:numRef>
              <c:f>'ACTIVIDAD QUIRÚRGICA'!$C$131:$C$135</c:f>
              <c:numCache>
                <c:formatCode>#,##0\ _€;[Red]\-#,##0\ _€</c:formatCode>
                <c:ptCount val="5"/>
                <c:pt idx="0">
                  <c:v>57</c:v>
                </c:pt>
                <c:pt idx="1">
                  <c:v>22</c:v>
                </c:pt>
                <c:pt idx="2">
                  <c:v>14</c:v>
                </c:pt>
                <c:pt idx="3">
                  <c:v>40</c:v>
                </c:pt>
                <c:pt idx="4">
                  <c:v>77</c:v>
                </c:pt>
              </c:numCache>
            </c:numRef>
          </c:val>
        </c:ser>
        <c:ser>
          <c:idx val="2"/>
          <c:order val="1"/>
          <c:tx>
            <c:strRef>
              <c:f>'ACTIVIDAD QUIRÚRGICA'!$D$130</c:f>
              <c:strCache>
                <c:ptCount val="1"/>
                <c:pt idx="0">
                  <c:v>2017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'ACTIVIDAD QUIRÚRGICA'!$A$131:$A$135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CORAZÓN</c:v>
                </c:pt>
                <c:pt idx="3">
                  <c:v>HIGADO</c:v>
                </c:pt>
                <c:pt idx="4">
                  <c:v>M.OSEA</c:v>
                </c:pt>
              </c:strCache>
            </c:strRef>
          </c:cat>
          <c:val>
            <c:numRef>
              <c:f>'ACTIVIDAD QUIRÚRGICA'!$D$131:$D$135</c:f>
              <c:numCache>
                <c:formatCode>#,##0\ _€;[Red]\-#,##0\ _€</c:formatCode>
                <c:ptCount val="5"/>
                <c:pt idx="0">
                  <c:v>72</c:v>
                </c:pt>
                <c:pt idx="1">
                  <c:v>25</c:v>
                </c:pt>
                <c:pt idx="2">
                  <c:v>10</c:v>
                </c:pt>
                <c:pt idx="3">
                  <c:v>48</c:v>
                </c:pt>
                <c:pt idx="4">
                  <c:v>73</c:v>
                </c:pt>
              </c:numCache>
            </c:numRef>
          </c:val>
        </c:ser>
        <c:ser>
          <c:idx val="3"/>
          <c:order val="2"/>
          <c:tx>
            <c:strRef>
              <c:f>'ACTIVIDAD QUIRÚRGICA'!$E$130</c:f>
              <c:strCache>
                <c:ptCount val="1"/>
                <c:pt idx="0">
                  <c:v>2018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'ACTIVIDAD QUIRÚRGICA'!$A$131:$A$135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CORAZÓN</c:v>
                </c:pt>
                <c:pt idx="3">
                  <c:v>HIGADO</c:v>
                </c:pt>
                <c:pt idx="4">
                  <c:v>M.OSEA</c:v>
                </c:pt>
              </c:strCache>
            </c:strRef>
          </c:cat>
          <c:val>
            <c:numRef>
              <c:f>'ACTIVIDAD QUIRÚRGICA'!$E$131:$E$135</c:f>
              <c:numCache>
                <c:formatCode>#,##0\ _€;[Red]\-#,##0\ _€</c:formatCode>
                <c:ptCount val="5"/>
                <c:pt idx="0">
                  <c:v>77</c:v>
                </c:pt>
                <c:pt idx="1">
                  <c:v>17</c:v>
                </c:pt>
                <c:pt idx="2">
                  <c:v>13</c:v>
                </c:pt>
                <c:pt idx="3">
                  <c:v>43</c:v>
                </c:pt>
                <c:pt idx="4">
                  <c:v>72</c:v>
                </c:pt>
              </c:numCache>
            </c:numRef>
          </c:val>
        </c:ser>
        <c:shape val="cylinder"/>
        <c:axId val="79733504"/>
        <c:axId val="79735040"/>
        <c:axId val="0"/>
      </c:bar3DChart>
      <c:catAx>
        <c:axId val="79733504"/>
        <c:scaling>
          <c:orientation val="minMax"/>
        </c:scaling>
        <c:axPos val="b"/>
        <c:numFmt formatCode="#,##0\ _€;[Red]\-#,##0\ _€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735040"/>
        <c:crosses val="autoZero"/>
        <c:auto val="1"/>
        <c:lblAlgn val="ctr"/>
        <c:lblOffset val="100"/>
      </c:catAx>
      <c:valAx>
        <c:axId val="79735040"/>
        <c:scaling>
          <c:orientation val="minMax"/>
        </c:scaling>
        <c:axPos val="l"/>
        <c:majorGridlines/>
        <c:numFmt formatCode="#,##0\ _€;[Red]\-#,##0\ _€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733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2965722801786"/>
          <c:y val="0.43589878188303388"/>
          <c:w val="8.7928464977645282E-2"/>
          <c:h val="0.23076990376202977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INTERVENCIONES H.U.C.A.</a:t>
            </a:r>
          </a:p>
        </c:rich>
      </c:tx>
      <c:layout>
        <c:manualLayout>
          <c:xMode val="edge"/>
          <c:yMode val="edge"/>
          <c:x val="0.27744072448959151"/>
          <c:y val="1.4634467762659373E-2"/>
        </c:manualLayout>
      </c:layout>
      <c:spPr>
        <a:noFill/>
        <a:ln w="25400">
          <a:noFill/>
        </a:ln>
      </c:spPr>
    </c:title>
    <c:view3D>
      <c:hPercent val="68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3902038209615491E-2"/>
          <c:y val="7.8309948098592944E-2"/>
          <c:w val="0.94049346879535556"/>
          <c:h val="0.87122736418511071"/>
        </c:manualLayout>
      </c:layout>
      <c:bar3DChart>
        <c:barDir val="col"/>
        <c:grouping val="clustered"/>
        <c:ser>
          <c:idx val="0"/>
          <c:order val="0"/>
          <c:tx>
            <c:strRef>
              <c:f>'ACTIVIDAD QUIRÚRGICA'!$B$57</c:f>
              <c:strCache>
                <c:ptCount val="1"/>
                <c:pt idx="0">
                  <c:v>PROGRAMADAS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99CC00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numRef>
              <c:f>'ACTIVIDAD QUIRÚRGICA'!$A$58:$A$62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'ACTIVIDAD QUIRÚRGICA'!$B$58:$B$62</c:f>
              <c:numCache>
                <c:formatCode>#,##0\ _€;[Red]\-#,##0\ _€</c:formatCode>
                <c:ptCount val="5"/>
                <c:pt idx="0">
                  <c:v>13901</c:v>
                </c:pt>
                <c:pt idx="1">
                  <c:v>15453</c:v>
                </c:pt>
                <c:pt idx="2">
                  <c:v>16278</c:v>
                </c:pt>
                <c:pt idx="3">
                  <c:v>16156</c:v>
                </c:pt>
                <c:pt idx="4">
                  <c:v>16378</c:v>
                </c:pt>
              </c:numCache>
            </c:numRef>
          </c:val>
        </c:ser>
        <c:ser>
          <c:idx val="1"/>
          <c:order val="1"/>
          <c:tx>
            <c:strRef>
              <c:f>'ACTIVIDAD QUIRÚRGICA'!$D$57</c:f>
              <c:strCache>
                <c:ptCount val="1"/>
                <c:pt idx="0">
                  <c:v>URGENTES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0000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numRef>
              <c:f>'ACTIVIDAD QUIRÚRGICA'!$A$58:$A$62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'ACTIVIDAD QUIRÚRGICA'!$D$58:$D$62</c:f>
              <c:numCache>
                <c:formatCode>#,##0\ _€;[Red]\-#,##0\ _€</c:formatCode>
                <c:ptCount val="5"/>
                <c:pt idx="0">
                  <c:v>3731</c:v>
                </c:pt>
                <c:pt idx="1">
                  <c:v>3770</c:v>
                </c:pt>
                <c:pt idx="2">
                  <c:v>3806</c:v>
                </c:pt>
                <c:pt idx="3">
                  <c:v>4042</c:v>
                </c:pt>
                <c:pt idx="4">
                  <c:v>4058</c:v>
                </c:pt>
              </c:numCache>
            </c:numRef>
          </c:val>
        </c:ser>
        <c:dLbls>
          <c:showVal val="1"/>
        </c:dLbls>
        <c:gapWidth val="100"/>
        <c:shape val="cylinder"/>
        <c:axId val="79790080"/>
        <c:axId val="79791616"/>
        <c:axId val="0"/>
      </c:bar3DChart>
      <c:catAx>
        <c:axId val="797900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791616"/>
        <c:crosses val="autoZero"/>
        <c:auto val="1"/>
        <c:lblAlgn val="ctr"/>
        <c:lblOffset val="100"/>
        <c:tickLblSkip val="1"/>
        <c:tickMarkSkip val="1"/>
      </c:catAx>
      <c:valAx>
        <c:axId val="797916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_€;[Red]\-#,##0\ _€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790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4281220572619"/>
          <c:y val="0.23221779285957456"/>
          <c:w val="0.16946580914026965"/>
          <c:h val="0.1171550313532984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Nº PARTOS H.U.C.A.</a:t>
            </a:r>
          </a:p>
        </c:rich>
      </c:tx>
      <c:layout>
        <c:manualLayout>
          <c:xMode val="edge"/>
          <c:yMode val="edge"/>
          <c:x val="0.21505414368114165"/>
          <c:y val="3.9318368785991299E-2"/>
        </c:manualLayout>
      </c:layout>
      <c:spPr>
        <a:noFill/>
        <a:ln w="25400">
          <a:noFill/>
        </a:ln>
      </c:spPr>
    </c:title>
    <c:view3D>
      <c:rotX val="13"/>
      <c:hPercent val="39"/>
      <c:rotY val="3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598769199502963"/>
          <c:y val="0.24268755188713442"/>
          <c:w val="0.87231297294104526"/>
          <c:h val="0.664865742274258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'ACTIVIDAD DE PARTOS'!$A$12:$A$15</c:f>
              <c:numCache>
                <c:formatCode>#,##0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'ACTIVIDAD DE PARTOS'!$B$12:$B$15</c:f>
              <c:numCache>
                <c:formatCode>#,##0\ _€;[Red]\-#,##0\ _€</c:formatCode>
                <c:ptCount val="4"/>
                <c:pt idx="0">
                  <c:v>2110</c:v>
                </c:pt>
                <c:pt idx="1">
                  <c:v>2166</c:v>
                </c:pt>
                <c:pt idx="2">
                  <c:v>2059</c:v>
                </c:pt>
                <c:pt idx="3">
                  <c:v>2028</c:v>
                </c:pt>
              </c:numCache>
            </c:numRef>
          </c:val>
        </c:ser>
        <c:shape val="box"/>
        <c:axId val="79282944"/>
        <c:axId val="79285248"/>
        <c:axId val="0"/>
      </c:bar3DChart>
      <c:catAx>
        <c:axId val="79282944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285248"/>
        <c:crosses val="autoZero"/>
        <c:auto val="1"/>
        <c:lblAlgn val="ctr"/>
        <c:lblOffset val="100"/>
        <c:tickLblSkip val="1"/>
        <c:tickMarkSkip val="1"/>
      </c:catAx>
      <c:valAx>
        <c:axId val="79285248"/>
        <c:scaling>
          <c:orientation val="minMax"/>
          <c:max val="2600"/>
          <c:min val="18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_€;[Red]\-#,##0\ _€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282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EVOLUCIÓN  % CESÁREAS H.U.C.A.</a:t>
            </a:r>
          </a:p>
        </c:rich>
      </c:tx>
      <c:layout>
        <c:manualLayout>
          <c:xMode val="edge"/>
          <c:yMode val="edge"/>
          <c:x val="0.18314496511106843"/>
          <c:y val="2.3902585947248394E-3"/>
        </c:manualLayout>
      </c:layout>
      <c:spPr>
        <a:noFill/>
        <a:ln w="25400">
          <a:noFill/>
        </a:ln>
      </c:spPr>
    </c:title>
    <c:view3D>
      <c:hPercent val="41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7235013194585408E-2"/>
          <c:y val="2.1923163692588742E-2"/>
          <c:w val="0.82236033813451948"/>
          <c:h val="0.7371761953668835"/>
        </c:manualLayout>
      </c:layout>
      <c:bar3DChart>
        <c:barDir val="col"/>
        <c:grouping val="stack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'ACTIVIDAD DE PARTOS'!$A$12:$A$15</c:f>
              <c:numCache>
                <c:formatCode>#,##0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'ACTIVIDAD DE PARTOS'!$D$12:$D$15</c:f>
              <c:numCache>
                <c:formatCode>#,##0.0\ _p_t_a;[Red]\-#,##0.0\ _p_t_a</c:formatCode>
                <c:ptCount val="4"/>
                <c:pt idx="0">
                  <c:v>17.3</c:v>
                </c:pt>
                <c:pt idx="1">
                  <c:v>18.600000000000001</c:v>
                </c:pt>
                <c:pt idx="2">
                  <c:v>15.4</c:v>
                </c:pt>
                <c:pt idx="3">
                  <c:v>16</c:v>
                </c:pt>
              </c:numCache>
            </c:numRef>
          </c:val>
        </c:ser>
        <c:shape val="cylinder"/>
        <c:axId val="102844288"/>
        <c:axId val="102845824"/>
        <c:axId val="0"/>
      </c:bar3DChart>
      <c:catAx>
        <c:axId val="102844288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45824"/>
        <c:crosses val="autoZero"/>
        <c:auto val="1"/>
        <c:lblAlgn val="ctr"/>
        <c:lblOffset val="100"/>
        <c:tickLblSkip val="1"/>
        <c:tickMarkSkip val="1"/>
      </c:catAx>
      <c:valAx>
        <c:axId val="10284582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\ _p_t_a;[Red]\-#,##0.0\ _p_t_a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844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-3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PARTOS CON ANESTESIA  EPIDURAL</a:t>
            </a:r>
          </a:p>
        </c:rich>
      </c:tx>
      <c:layout>
        <c:manualLayout>
          <c:xMode val="edge"/>
          <c:yMode val="edge"/>
          <c:x val="0.26634897284087578"/>
          <c:y val="1.4659667541557305E-3"/>
        </c:manualLayout>
      </c:layout>
      <c:spPr>
        <a:noFill/>
        <a:ln w="25400">
          <a:noFill/>
        </a:ln>
      </c:spPr>
    </c:title>
    <c:view3D>
      <c:hPercent val="5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056349965640265"/>
          <c:y val="0.16357867827231995"/>
          <c:w val="0.8894365238005838"/>
          <c:h val="0.6904792543304368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'ACTIVIDAD DE PARTOS'!$A$78:$A$81</c:f>
              <c:numCache>
                <c:formatCode>#,##0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'ACTIVIDAD DE PARTOS'!$B$78:$B$81</c:f>
              <c:numCache>
                <c:formatCode>#,##0\ _€;[Red]\-#,##0\ _€</c:formatCode>
                <c:ptCount val="4"/>
                <c:pt idx="0">
                  <c:v>1139</c:v>
                </c:pt>
                <c:pt idx="1">
                  <c:v>1296</c:v>
                </c:pt>
                <c:pt idx="2">
                  <c:v>1299</c:v>
                </c:pt>
                <c:pt idx="3">
                  <c:v>1274</c:v>
                </c:pt>
              </c:numCache>
            </c:numRef>
          </c:val>
        </c:ser>
        <c:shape val="box"/>
        <c:axId val="137788416"/>
        <c:axId val="144446592"/>
        <c:axId val="0"/>
      </c:bar3DChart>
      <c:catAx>
        <c:axId val="137788416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4446592"/>
        <c:crosses val="autoZero"/>
        <c:auto val="1"/>
        <c:lblAlgn val="ctr"/>
        <c:lblOffset val="100"/>
        <c:tickLblSkip val="1"/>
        <c:tickMarkSkip val="1"/>
      </c:catAx>
      <c:valAx>
        <c:axId val="144446592"/>
        <c:scaling>
          <c:orientation val="minMax"/>
          <c:max val="17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_€;[Red]\-#,##0\ _€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788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EVOLUCIÓN Nº URGENCIAS H.U.C.A.</a:t>
            </a:r>
          </a:p>
        </c:rich>
      </c:tx>
      <c:layout>
        <c:manualLayout>
          <c:xMode val="edge"/>
          <c:yMode val="edge"/>
          <c:x val="0.27850532654006488"/>
          <c:y val="2.2370908299674972E-3"/>
        </c:manualLayout>
      </c:layout>
      <c:spPr>
        <a:noFill/>
        <a:ln w="25400">
          <a:noFill/>
        </a:ln>
      </c:spPr>
    </c:title>
    <c:view3D>
      <c:hPercent val="42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0000"/>
        </a:solidFill>
        <a:ln w="25400">
          <a:noFill/>
        </a:ln>
      </c:spPr>
    </c:sideWall>
    <c:backWall>
      <c:spPr>
        <a:solidFill>
          <a:srgbClr val="FF0000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3750000000000005E-2"/>
          <c:y val="9.8701423880661374E-2"/>
          <c:w val="0.90874999999999995"/>
          <c:h val="0.7948062028284836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numRef>
              <c:f>'ACTIVIDAD DE URGENCIAS'!$B$85:$F$85</c:f>
              <c:numCache>
                <c:formatCode>#,##0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'ACTIVIDAD DE URGENCIAS'!$B$86:$F$86</c:f>
              <c:numCache>
                <c:formatCode>#,##0</c:formatCode>
                <c:ptCount val="5"/>
                <c:pt idx="0">
                  <c:v>130409</c:v>
                </c:pt>
                <c:pt idx="1">
                  <c:v>135788</c:v>
                </c:pt>
                <c:pt idx="2">
                  <c:v>144548</c:v>
                </c:pt>
                <c:pt idx="3">
                  <c:v>145233</c:v>
                </c:pt>
                <c:pt idx="4">
                  <c:v>147058</c:v>
                </c:pt>
              </c:numCache>
            </c:numRef>
          </c:val>
        </c:ser>
        <c:shape val="cone"/>
        <c:axId val="79237504"/>
        <c:axId val="79239040"/>
        <c:axId val="0"/>
      </c:bar3DChart>
      <c:catAx>
        <c:axId val="79237504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239040"/>
        <c:crosses val="autoZero"/>
        <c:auto val="1"/>
        <c:lblAlgn val="ctr"/>
        <c:lblOffset val="100"/>
        <c:tickLblSkip val="1"/>
        <c:tickMarkSkip val="1"/>
      </c:catAx>
      <c:valAx>
        <c:axId val="792390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237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7647058823529412E-2"/>
          <c:y val="0.82901554404145072"/>
          <c:w val="6.3235294117647056E-2"/>
          <c:h val="0.158031088082901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MENSUAL DE URGENCIAS 2018</a:t>
            </a:r>
          </a:p>
        </c:rich>
      </c:tx>
      <c:layout>
        <c:manualLayout>
          <c:xMode val="edge"/>
          <c:yMode val="edge"/>
          <c:x val="0.25600035155422923"/>
          <c:y val="1.3525315843111803E-3"/>
        </c:manualLayout>
      </c:layout>
      <c:spPr>
        <a:noFill/>
        <a:ln w="25400">
          <a:noFill/>
        </a:ln>
      </c:spPr>
    </c:title>
    <c:view3D>
      <c:rotX val="-90"/>
      <c:hPercent val="53"/>
      <c:rotY val="3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53334704862897"/>
          <c:y val="0.16630687085210968"/>
          <c:w val="0.85600111458478456"/>
          <c:h val="0.7926574234120032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'ACTIVIDAD DE URGENCIAS'!$A$12:$A$24</c:f>
              <c:strCache>
                <c:ptCount val="13"/>
                <c:pt idx="0">
                  <c:v>          ENERO</c:v>
                </c:pt>
                <c:pt idx="1">
                  <c:v>          FEBRERO</c:v>
                </c:pt>
                <c:pt idx="2">
                  <c:v>          MARZO</c:v>
                </c:pt>
                <c:pt idx="3">
                  <c:v>          ABRIL</c:v>
                </c:pt>
                <c:pt idx="4">
                  <c:v>          MAYO</c:v>
                </c:pt>
                <c:pt idx="5">
                  <c:v>          JUNIO</c:v>
                </c:pt>
                <c:pt idx="6">
                  <c:v>          JULIO</c:v>
                </c:pt>
                <c:pt idx="7">
                  <c:v>          AGOSTO</c:v>
                </c:pt>
                <c:pt idx="8">
                  <c:v>          SEPTIEMBRE</c:v>
                </c:pt>
                <c:pt idx="9">
                  <c:v>          OCTUBRE</c:v>
                </c:pt>
                <c:pt idx="10">
                  <c:v>          NOVIEMBRE</c:v>
                </c:pt>
                <c:pt idx="11">
                  <c:v>          DICIEMBRE</c:v>
                </c:pt>
                <c:pt idx="12">
                  <c:v> </c:v>
                </c:pt>
              </c:strCache>
            </c:strRef>
          </c:cat>
          <c:val>
            <c:numRef>
              <c:f>'ACTIVIDAD DE URGENCIAS'!$B$12:$B$24</c:f>
              <c:numCache>
                <c:formatCode>General</c:formatCode>
                <c:ptCount val="13"/>
                <c:pt idx="0" formatCode="#,##0">
                  <c:v>12474</c:v>
                </c:pt>
                <c:pt idx="1">
                  <c:v>11088</c:v>
                </c:pt>
                <c:pt idx="2">
                  <c:v>12827</c:v>
                </c:pt>
                <c:pt idx="3">
                  <c:v>12325</c:v>
                </c:pt>
                <c:pt idx="4">
                  <c:v>12657</c:v>
                </c:pt>
                <c:pt idx="5">
                  <c:v>11834</c:v>
                </c:pt>
                <c:pt idx="6">
                  <c:v>11706</c:v>
                </c:pt>
                <c:pt idx="7">
                  <c:v>11837</c:v>
                </c:pt>
                <c:pt idx="8">
                  <c:v>11851</c:v>
                </c:pt>
                <c:pt idx="9">
                  <c:v>12629</c:v>
                </c:pt>
                <c:pt idx="10">
                  <c:v>12370</c:v>
                </c:pt>
                <c:pt idx="11">
                  <c:v>13460</c:v>
                </c:pt>
              </c:numCache>
            </c:numRef>
          </c:val>
        </c:ser>
        <c:shape val="box"/>
        <c:axId val="79318016"/>
        <c:axId val="79336192"/>
        <c:axId val="0"/>
      </c:bar3DChart>
      <c:catAx>
        <c:axId val="7931801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336192"/>
        <c:crosses val="autoZero"/>
        <c:auto val="1"/>
        <c:lblAlgn val="ctr"/>
        <c:lblOffset val="100"/>
        <c:tickMarkSkip val="1"/>
      </c:catAx>
      <c:valAx>
        <c:axId val="79336192"/>
        <c:scaling>
          <c:orientation val="minMax"/>
          <c:min val="6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318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 URGENCIAS H.U.C.A.  2018
</a:t>
            </a:r>
          </a:p>
        </c:rich>
      </c:tx>
      <c:layout>
        <c:manualLayout>
          <c:xMode val="edge"/>
          <c:yMode val="edge"/>
          <c:x val="0.14835167127287896"/>
          <c:y val="1.6889352245603447E-2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8.6466209885361647E-2"/>
          <c:y val="0.26282820383624433"/>
          <c:w val="0.91309385863267667"/>
          <c:h val="0.7330219155055203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30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</c:dPt>
          <c:cat>
            <c:strRef>
              <c:f>'ACTIVIDAD DE URGENCIAS'!$A$49:$A$51</c:f>
              <c:strCache>
                <c:ptCount val="3"/>
                <c:pt idx="0">
                  <c:v>ADULTOS</c:v>
                </c:pt>
                <c:pt idx="1">
                  <c:v>GINECOLÓGICAS</c:v>
                </c:pt>
                <c:pt idx="2">
                  <c:v>PEDIÁTRICAS</c:v>
                </c:pt>
              </c:strCache>
            </c:strRef>
          </c:cat>
          <c:val>
            <c:numRef>
              <c:f>'ACTIVIDAD DE URGENCIAS'!$B$49:$B$51</c:f>
              <c:numCache>
                <c:formatCode>#,##0\ _€;[Red]\-#,##0\ _€</c:formatCode>
                <c:ptCount val="3"/>
                <c:pt idx="0">
                  <c:v>112685</c:v>
                </c:pt>
                <c:pt idx="1">
                  <c:v>8208</c:v>
                </c:pt>
                <c:pt idx="2">
                  <c:v>26165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1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1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9.1715944447341435E-2"/>
          <c:y val="0.73039406659533412"/>
          <c:w val="0.23224870070049192"/>
          <c:h val="0.2058829231711889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CAMAS H.U.C.A.</a:t>
            </a:r>
          </a:p>
        </c:rich>
      </c:tx>
      <c:layout>
        <c:manualLayout>
          <c:xMode val="edge"/>
          <c:yMode val="edge"/>
          <c:x val="0.29739566585590416"/>
          <c:y val="4.2911620352388685E-2"/>
        </c:manualLayout>
      </c:layout>
      <c:spPr>
        <a:noFill/>
        <a:ln w="25400">
          <a:noFill/>
        </a:ln>
      </c:spPr>
    </c:title>
    <c:view3D>
      <c:rotX val="12"/>
      <c:hPercent val="84"/>
      <c:rotY val="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085514834205934"/>
          <c:y val="1.7763497051657782E-2"/>
          <c:w val="0.89834722764116903"/>
          <c:h val="0.94413536593183423"/>
        </c:manualLayout>
      </c:layout>
      <c:bar3DChart>
        <c:barDir val="col"/>
        <c:grouping val="clustered"/>
        <c:ser>
          <c:idx val="0"/>
          <c:order val="0"/>
          <c:tx>
            <c:v>CAMAS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Hospitalización!$B$107:$E$110</c:f>
              <c:numCache>
                <c:formatCode>0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Hospitalización!$F$107:$F$110</c:f>
              <c:numCache>
                <c:formatCode>#,##0</c:formatCode>
                <c:ptCount val="4"/>
                <c:pt idx="0">
                  <c:v>944</c:v>
                </c:pt>
                <c:pt idx="1">
                  <c:v>953</c:v>
                </c:pt>
                <c:pt idx="2">
                  <c:v>955</c:v>
                </c:pt>
                <c:pt idx="3">
                  <c:v>951</c:v>
                </c:pt>
              </c:numCache>
            </c:numRef>
          </c:val>
        </c:ser>
        <c:shape val="cylinder"/>
        <c:axId val="137326976"/>
        <c:axId val="137328512"/>
        <c:axId val="0"/>
      </c:bar3DChart>
      <c:catAx>
        <c:axId val="137326976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328512"/>
        <c:crosses val="autoZero"/>
        <c:lblAlgn val="ctr"/>
        <c:lblOffset val="100"/>
        <c:tickMarkSkip val="1"/>
      </c:catAx>
      <c:valAx>
        <c:axId val="137328512"/>
        <c:scaling>
          <c:orientation val="minMax"/>
          <c:min val="8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3269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13171455662284"/>
          <c:y val="0.18385650224215247"/>
          <c:w val="0.14397933242637861"/>
          <c:h val="5.60538116591928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INGRESOS H.U.C.A.</a:t>
            </a:r>
          </a:p>
        </c:rich>
      </c:tx>
      <c:layout>
        <c:manualLayout>
          <c:xMode val="edge"/>
          <c:yMode val="edge"/>
          <c:x val="0.10591638752338278"/>
          <c:y val="7.1945146764911261E-2"/>
        </c:manualLayout>
      </c:layout>
      <c:spPr>
        <a:noFill/>
        <a:ln w="25400">
          <a:noFill/>
        </a:ln>
      </c:spPr>
    </c:title>
    <c:view3D>
      <c:rotX val="12"/>
      <c:hPercent val="100"/>
      <c:rotY val="4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97499388330128"/>
          <c:y val="1.3939681298222945E-2"/>
          <c:w val="0.83333589246724049"/>
          <c:h val="0.97479258248146028"/>
        </c:manualLayout>
      </c:layout>
      <c:bar3DChart>
        <c:barDir val="col"/>
        <c:grouping val="standard"/>
        <c:ser>
          <c:idx val="0"/>
          <c:order val="0"/>
          <c:tx>
            <c:strRef>
              <c:f>Hospitalización!$G$104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Hospitalización!$B$107:$E$110</c:f>
              <c:numCache>
                <c:formatCode>0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Hospitalización!$G$107:$G$110</c:f>
              <c:numCache>
                <c:formatCode>#,##0</c:formatCode>
                <c:ptCount val="4"/>
                <c:pt idx="0">
                  <c:v>32911</c:v>
                </c:pt>
                <c:pt idx="1">
                  <c:v>34339</c:v>
                </c:pt>
                <c:pt idx="2">
                  <c:v>34496</c:v>
                </c:pt>
                <c:pt idx="3">
                  <c:v>34516</c:v>
                </c:pt>
              </c:numCache>
            </c:numRef>
          </c:val>
        </c:ser>
        <c:dLbls>
          <c:showCatName val="1"/>
        </c:dLbls>
        <c:shape val="cone"/>
        <c:axId val="137353088"/>
        <c:axId val="137354624"/>
        <c:axId val="137781696"/>
      </c:bar3DChart>
      <c:catAx>
        <c:axId val="137353088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354624"/>
        <c:crosses val="autoZero"/>
        <c:lblAlgn val="ctr"/>
        <c:lblOffset val="100"/>
        <c:tickMarkSkip val="1"/>
        <c:noMultiLvlLbl val="1"/>
      </c:catAx>
      <c:valAx>
        <c:axId val="137354624"/>
        <c:scaling>
          <c:orientation val="minMax"/>
          <c:min val="29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353088"/>
        <c:crosses val="autoZero"/>
        <c:crossBetween val="between"/>
      </c:valAx>
      <c:serAx>
        <c:axId val="137781696"/>
        <c:scaling>
          <c:orientation val="minMax"/>
        </c:scaling>
        <c:delete val="1"/>
        <c:axPos val="b"/>
        <c:tickLblPos val="none"/>
        <c:crossAx val="13735462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41988950276246"/>
          <c:y val="0.15137638758457944"/>
          <c:w val="0.27900552486187846"/>
          <c:h val="5.504587155963303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ESTAfffNCIA MEDIA H.U.C.A.</a:t>
            </a:r>
          </a:p>
        </c:rich>
      </c:tx>
      <c:layout>
        <c:manualLayout>
          <c:xMode val="edge"/>
          <c:yMode val="edge"/>
          <c:x val="0.33968878890138732"/>
          <c:y val="7.0825050557204949E-2"/>
        </c:manualLayout>
      </c:layout>
      <c:spPr>
        <a:noFill/>
        <a:ln w="25400">
          <a:noFill/>
        </a:ln>
      </c:spPr>
    </c:title>
    <c:view3D>
      <c:rotX val="12"/>
      <c:hPercent val="122"/>
      <c:rotY val="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990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990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259717535308097E-2"/>
          <c:y val="1.1059765070349814E-2"/>
          <c:w val="0.93095454556023427"/>
          <c:h val="0.92787700999979061"/>
        </c:manualLayout>
      </c:layout>
      <c:bar3DChart>
        <c:barDir val="col"/>
        <c:grouping val="clustered"/>
        <c:ser>
          <c:idx val="0"/>
          <c:order val="0"/>
          <c:tx>
            <c:strRef>
              <c:f>Hospitalización!$I$104</c:f>
              <c:strCache>
                <c:ptCount val="1"/>
                <c:pt idx="0">
                  <c:v>Est.Media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0034818657196203E-2"/>
                  <c:y val="-7.8147337951747341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numRef>
              <c:f>Hospitalización!$B$107:$B$110</c:f>
              <c:numCache>
                <c:formatCode>0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Hospitalización!$I$107:$I$110</c:f>
              <c:numCache>
                <c:formatCode>0.00</c:formatCode>
                <c:ptCount val="4"/>
                <c:pt idx="0">
                  <c:v>9.2200000000000006</c:v>
                </c:pt>
                <c:pt idx="1">
                  <c:v>8.9600000000000009</c:v>
                </c:pt>
                <c:pt idx="2">
                  <c:v>8.75</c:v>
                </c:pt>
                <c:pt idx="3">
                  <c:v>8.5399999999999991</c:v>
                </c:pt>
              </c:numCache>
            </c:numRef>
          </c:val>
        </c:ser>
        <c:dLbls>
          <c:showVal val="1"/>
        </c:dLbls>
        <c:shape val="cylinder"/>
        <c:axId val="137393664"/>
        <c:axId val="137395200"/>
        <c:axId val="0"/>
      </c:bar3DChart>
      <c:catAx>
        <c:axId val="137393664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395200"/>
        <c:crosses val="autoZero"/>
        <c:auto val="1"/>
        <c:lblAlgn val="ctr"/>
        <c:lblOffset val="100"/>
        <c:tickLblSkip val="1"/>
        <c:tickMarkSkip val="1"/>
      </c:catAx>
      <c:valAx>
        <c:axId val="137395200"/>
        <c:scaling>
          <c:orientation val="minMax"/>
          <c:min val="8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393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3811523559555"/>
          <c:y val="0.22540983606557377"/>
          <c:w val="0.16428621422322209"/>
          <c:h val="4.09836065573770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% OCUPACIÓN  H.U.C.A.</a:t>
            </a:r>
          </a:p>
        </c:rich>
      </c:tx>
      <c:layout>
        <c:manualLayout>
          <c:xMode val="edge"/>
          <c:yMode val="edge"/>
          <c:x val="0.16522774496937881"/>
          <c:y val="3.4657841682833125E-2"/>
        </c:manualLayout>
      </c:layout>
      <c:spPr>
        <a:noFill/>
        <a:ln w="25400">
          <a:noFill/>
        </a:ln>
      </c:spPr>
    </c:title>
    <c:view3D>
      <c:rotX val="7"/>
      <c:hPercent val="151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99CC0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99CC0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0955414012738856E-2"/>
          <c:y val="0.10058036578627995"/>
          <c:w val="0.93312101910828027"/>
          <c:h val="0.83945920675472108"/>
        </c:manualLayout>
      </c:layout>
      <c:bar3DChart>
        <c:barDir val="col"/>
        <c:grouping val="clustered"/>
        <c:ser>
          <c:idx val="0"/>
          <c:order val="0"/>
          <c:tx>
            <c:strRef>
              <c:f>Hospitalización!$H$104</c:f>
              <c:strCache>
                <c:ptCount val="1"/>
                <c:pt idx="0">
                  <c:v>%Ocupación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Hospitalización!$B$107:$E$110</c:f>
              <c:numCache>
                <c:formatCode>0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Hospitalización!$H$107:$H$110</c:f>
              <c:numCache>
                <c:formatCode>0.0</c:formatCode>
                <c:ptCount val="4"/>
                <c:pt idx="0">
                  <c:v>88</c:v>
                </c:pt>
                <c:pt idx="1">
                  <c:v>87.4</c:v>
                </c:pt>
                <c:pt idx="2">
                  <c:v>86.2</c:v>
                </c:pt>
                <c:pt idx="3">
                  <c:v>84.4</c:v>
                </c:pt>
              </c:numCache>
            </c:numRef>
          </c:val>
        </c:ser>
        <c:shape val="box"/>
        <c:axId val="137459584"/>
        <c:axId val="137461120"/>
        <c:axId val="0"/>
      </c:bar3DChart>
      <c:catAx>
        <c:axId val="137459584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461120"/>
        <c:crossesAt val="0"/>
        <c:auto val="1"/>
        <c:lblAlgn val="ctr"/>
        <c:lblOffset val="100"/>
        <c:tickLblSkip val="1"/>
        <c:tickMarkSkip val="1"/>
      </c:catAx>
      <c:valAx>
        <c:axId val="137461120"/>
        <c:scaling>
          <c:orientation val="minMax"/>
          <c:max val="84"/>
          <c:min val="78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459584"/>
        <c:crosses val="autoZero"/>
        <c:crossBetween val="between"/>
        <c:minorUnit val="0.3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  <c:txPr>
        <a:bodyPr/>
        <a:lstStyle/>
        <a:p>
          <a:pPr>
            <a:defRPr sz="33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view3D>
      <c:perspective val="0"/>
    </c:view3D>
    <c:plotArea>
      <c:layout>
        <c:manualLayout>
          <c:layoutTarget val="inner"/>
          <c:xMode val="edge"/>
          <c:yMode val="edge"/>
          <c:x val="2.3284341591439748E-2"/>
          <c:y val="0.17209321867416727"/>
          <c:w val="0.89828538876449138"/>
          <c:h val="0.67674495451598216"/>
        </c:manualLayout>
      </c:layout>
      <c:pie3DChart>
        <c:varyColors val="1"/>
        <c:ser>
          <c:idx val="0"/>
          <c:order val="0"/>
          <c:tx>
            <c:v>Distribución de Altas por edades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bestFit"/>
              <c:showVal val="1"/>
            </c:dLbl>
            <c:dLbl>
              <c:idx val="3"/>
              <c:layout/>
              <c:dLblPos val="bestFit"/>
              <c:showVal val="1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showLeaderLines val="1"/>
          </c:dLbls>
          <c:cat>
            <c:strRef>
              <c:f>Hospitalización!$A$148:$A$153</c:f>
              <c:strCache>
                <c:ptCount val="6"/>
                <c:pt idx="0">
                  <c:v> 0-14 años</c:v>
                </c:pt>
                <c:pt idx="1">
                  <c:v>15-29 años</c:v>
                </c:pt>
                <c:pt idx="2">
                  <c:v>30-44 años</c:v>
                </c:pt>
                <c:pt idx="3">
                  <c:v>45-59 años</c:v>
                </c:pt>
                <c:pt idx="4">
                  <c:v>60-74 años</c:v>
                </c:pt>
                <c:pt idx="5">
                  <c:v>&gt; 74 años</c:v>
                </c:pt>
              </c:strCache>
            </c:strRef>
          </c:cat>
          <c:val>
            <c:numRef>
              <c:f>Hospitalización!$B$148:$B$153</c:f>
              <c:numCache>
                <c:formatCode>#,##0.0</c:formatCode>
                <c:ptCount val="6"/>
                <c:pt idx="0">
                  <c:v>8.6999999999999993</c:v>
                </c:pt>
                <c:pt idx="1">
                  <c:v>5.7</c:v>
                </c:pt>
                <c:pt idx="2">
                  <c:v>13.6</c:v>
                </c:pt>
                <c:pt idx="3">
                  <c:v>17.100000000000001</c:v>
                </c:pt>
                <c:pt idx="4">
                  <c:v>28.4</c:v>
                </c:pt>
                <c:pt idx="5">
                  <c:v>26.5</c:v>
                </c:pt>
              </c:numCache>
            </c:numRef>
          </c:val>
        </c:ser>
        <c:dLbls>
          <c:showVal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514795944624573"/>
          <c:y val="0.6302332906061161"/>
          <c:w val="0.13112757964078015"/>
          <c:h val="0.3627911859854727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ALTAS POR ÁREAS 2018
</a:t>
            </a:r>
          </a:p>
        </c:rich>
      </c:tx>
      <c:layout>
        <c:manualLayout>
          <c:xMode val="edge"/>
          <c:yMode val="edge"/>
          <c:x val="0.15235792019347039"/>
          <c:y val="2.0361990950226245E-2"/>
        </c:manualLayout>
      </c:layout>
      <c:spPr>
        <a:noFill/>
        <a:ln w="25400">
          <a:noFill/>
        </a:ln>
      </c:spPr>
    </c:title>
    <c:view3D>
      <c:rotY val="60"/>
      <c:perspective val="0"/>
    </c:view3D>
    <c:plotArea>
      <c:layout>
        <c:manualLayout>
          <c:layoutTarget val="inner"/>
          <c:xMode val="edge"/>
          <c:yMode val="edge"/>
          <c:x val="1.2091898428053204E-2"/>
          <c:y val="0.22398214788751844"/>
          <c:w val="0.7726723095525998"/>
          <c:h val="0.57239882237921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5"/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Hospitalización!$A$196:$A$204</c:f>
              <c:strCache>
                <c:ptCount val="9"/>
                <c:pt idx="0">
                  <c:v>Area I</c:v>
                </c:pt>
                <c:pt idx="1">
                  <c:v>Area II</c:v>
                </c:pt>
                <c:pt idx="2">
                  <c:v>Area III</c:v>
                </c:pt>
                <c:pt idx="3">
                  <c:v>Area IV</c:v>
                </c:pt>
                <c:pt idx="4">
                  <c:v>Area V</c:v>
                </c:pt>
                <c:pt idx="5">
                  <c:v>Area VI</c:v>
                </c:pt>
                <c:pt idx="6">
                  <c:v>Area VII</c:v>
                </c:pt>
                <c:pt idx="7">
                  <c:v>Area VIII</c:v>
                </c:pt>
                <c:pt idx="8">
                  <c:v>Fuera Comunidad</c:v>
                </c:pt>
              </c:strCache>
            </c:strRef>
          </c:cat>
          <c:val>
            <c:numRef>
              <c:f>Hospitalización!$B$196:$B$204</c:f>
              <c:numCache>
                <c:formatCode>0.0</c:formatCode>
                <c:ptCount val="9"/>
                <c:pt idx="0">
                  <c:v>3</c:v>
                </c:pt>
                <c:pt idx="1">
                  <c:v>2.2000000000000002</c:v>
                </c:pt>
                <c:pt idx="2">
                  <c:v>6.8</c:v>
                </c:pt>
                <c:pt idx="3">
                  <c:v>67.900000000000006</c:v>
                </c:pt>
                <c:pt idx="4">
                  <c:v>8.3000000000000007</c:v>
                </c:pt>
                <c:pt idx="5">
                  <c:v>2.9</c:v>
                </c:pt>
                <c:pt idx="6">
                  <c:v>4</c:v>
                </c:pt>
                <c:pt idx="7">
                  <c:v>3.6</c:v>
                </c:pt>
                <c:pt idx="8">
                  <c:v>1.4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27932285368803"/>
          <c:y val="0.20362014702913267"/>
          <c:w val="0.18379685610640872"/>
          <c:h val="0.581448676381515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4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Evolución Primeras Consultas </a:t>
            </a:r>
          </a:p>
        </c:rich>
      </c:tx>
      <c:layout>
        <c:manualLayout>
          <c:xMode val="edge"/>
          <c:yMode val="edge"/>
          <c:x val="0.27385010207057453"/>
          <c:y val="8.2327785949833199E-2"/>
        </c:manualLayout>
      </c:layout>
    </c:title>
    <c:view3D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v>Primeras Ctas</c:v>
          </c:tx>
          <c:cat>
            <c:numRef>
              <c:f>Consultas!$A$73:$A$76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Consultas!$B$73:$B$76</c:f>
              <c:numCache>
                <c:formatCode>#,##0\ _€;[Red]\-#,##0\ _€</c:formatCode>
                <c:ptCount val="4"/>
                <c:pt idx="0">
                  <c:v>190468</c:v>
                </c:pt>
                <c:pt idx="1">
                  <c:v>176019</c:v>
                </c:pt>
                <c:pt idx="2">
                  <c:v>176769</c:v>
                </c:pt>
                <c:pt idx="3">
                  <c:v>163955</c:v>
                </c:pt>
              </c:numCache>
            </c:numRef>
          </c:val>
        </c:ser>
        <c:shape val="cylinder"/>
        <c:axId val="79803136"/>
        <c:axId val="79804672"/>
        <c:axId val="0"/>
      </c:bar3DChart>
      <c:catAx>
        <c:axId val="7980313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804672"/>
        <c:crosses val="autoZero"/>
        <c:auto val="1"/>
        <c:lblAlgn val="ctr"/>
        <c:lblOffset val="100"/>
      </c:catAx>
      <c:valAx>
        <c:axId val="79804672"/>
        <c:scaling>
          <c:orientation val="minMax"/>
          <c:min val="155000"/>
        </c:scaling>
        <c:axPos val="l"/>
        <c:majorGridlines/>
        <c:numFmt formatCode="#,##0\ _€;[Red]\-#,##0\ _€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7980313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depthPercent val="100"/>
      <c:rAngAx val="1"/>
    </c:view3D>
    <c:floor>
      <c:spPr>
        <a:noFill/>
        <a:ln w="9525">
          <a:noFill/>
        </a:ln>
      </c:spPr>
    </c:floor>
    <c:plotArea>
      <c:layout>
        <c:manualLayout>
          <c:layoutTarget val="inner"/>
          <c:xMode val="edge"/>
          <c:yMode val="edge"/>
          <c:x val="7.6734342620613627E-2"/>
          <c:y val="0.32513969383268715"/>
          <c:w val="0.90643831387368101"/>
          <c:h val="0.54769455214037333"/>
        </c:manualLayout>
      </c:layout>
      <c:bar3DChart>
        <c:barDir val="col"/>
        <c:grouping val="clustered"/>
        <c:ser>
          <c:idx val="0"/>
          <c:order val="0"/>
          <c:cat>
            <c:numRef>
              <c:f>Consultas!$A$73:$A$76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Consultas!$E$73:$E$76</c:f>
              <c:numCache>
                <c:formatCode>0.00</c:formatCode>
                <c:ptCount val="4"/>
                <c:pt idx="0">
                  <c:v>2.0611073776172377</c:v>
                </c:pt>
                <c:pt idx="1">
                  <c:v>2.4020077378010329</c:v>
                </c:pt>
                <c:pt idx="2">
                  <c:v>2.4461246032958268</c:v>
                </c:pt>
                <c:pt idx="3">
                  <c:v>2.5911683083772985</c:v>
                </c:pt>
              </c:numCache>
            </c:numRef>
          </c:val>
        </c:ser>
        <c:ser>
          <c:idx val="1"/>
          <c:order val="1"/>
          <c:tx>
            <c:v>C. Periféricos</c:v>
          </c:tx>
          <c:val>
            <c:numRef>
              <c:f>Consultas!#REF!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hape val="box"/>
        <c:axId val="102816384"/>
        <c:axId val="130023808"/>
        <c:axId val="0"/>
      </c:bar3DChart>
      <c:catAx>
        <c:axId val="10281638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30023808"/>
        <c:crosses val="autoZero"/>
        <c:auto val="1"/>
        <c:lblAlgn val="ctr"/>
        <c:lblOffset val="100"/>
      </c:catAx>
      <c:valAx>
        <c:axId val="130023808"/>
        <c:scaling>
          <c:orientation val="minMax"/>
        </c:scaling>
        <c:axPos val="l"/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2816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72</xdr:row>
      <xdr:rowOff>114300</xdr:rowOff>
    </xdr:from>
    <xdr:to>
      <xdr:col>8</xdr:col>
      <xdr:colOff>695325</xdr:colOff>
      <xdr:row>94</xdr:row>
      <xdr:rowOff>114300</xdr:rowOff>
    </xdr:to>
    <xdr:graphicFrame macro="">
      <xdr:nvGraphicFramePr>
        <xdr:cNvPr id="1528694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114</xdr:row>
      <xdr:rowOff>0</xdr:rowOff>
    </xdr:from>
    <xdr:to>
      <xdr:col>5</xdr:col>
      <xdr:colOff>609600</xdr:colOff>
      <xdr:row>125</xdr:row>
      <xdr:rowOff>57150</xdr:rowOff>
    </xdr:to>
    <xdr:graphicFrame macro="">
      <xdr:nvGraphicFramePr>
        <xdr:cNvPr id="152869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895350</xdr:colOff>
      <xdr:row>114</xdr:row>
      <xdr:rowOff>114300</xdr:rowOff>
    </xdr:from>
    <xdr:to>
      <xdr:col>8</xdr:col>
      <xdr:colOff>628650</xdr:colOff>
      <xdr:row>125</xdr:row>
      <xdr:rowOff>76200</xdr:rowOff>
    </xdr:to>
    <xdr:graphicFrame macro="">
      <xdr:nvGraphicFramePr>
        <xdr:cNvPr id="1528695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127</xdr:row>
      <xdr:rowOff>9525</xdr:rowOff>
    </xdr:from>
    <xdr:to>
      <xdr:col>5</xdr:col>
      <xdr:colOff>495300</xdr:colOff>
      <xdr:row>143</xdr:row>
      <xdr:rowOff>95250</xdr:rowOff>
    </xdr:to>
    <xdr:graphicFrame macro="">
      <xdr:nvGraphicFramePr>
        <xdr:cNvPr id="15286951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638175</xdr:colOff>
      <xdr:row>127</xdr:row>
      <xdr:rowOff>104775</xdr:rowOff>
    </xdr:from>
    <xdr:to>
      <xdr:col>8</xdr:col>
      <xdr:colOff>581025</xdr:colOff>
      <xdr:row>143</xdr:row>
      <xdr:rowOff>142875</xdr:rowOff>
    </xdr:to>
    <xdr:graphicFrame macro="">
      <xdr:nvGraphicFramePr>
        <xdr:cNvPr id="1528695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114300</xdr:colOff>
      <xdr:row>162</xdr:row>
      <xdr:rowOff>95250</xdr:rowOff>
    </xdr:from>
    <xdr:to>
      <xdr:col>8</xdr:col>
      <xdr:colOff>571500</xdr:colOff>
      <xdr:row>187</xdr:row>
      <xdr:rowOff>142875</xdr:rowOff>
    </xdr:to>
    <xdr:graphicFrame macro="">
      <xdr:nvGraphicFramePr>
        <xdr:cNvPr id="1528695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123825</xdr:colOff>
      <xdr:row>209</xdr:row>
      <xdr:rowOff>152400</xdr:rowOff>
    </xdr:from>
    <xdr:to>
      <xdr:col>8</xdr:col>
      <xdr:colOff>685800</xdr:colOff>
      <xdr:row>235</xdr:row>
      <xdr:rowOff>152400</xdr:rowOff>
    </xdr:to>
    <xdr:graphicFrame macro="">
      <xdr:nvGraphicFramePr>
        <xdr:cNvPr id="1528695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68</xdr:row>
      <xdr:rowOff>85725</xdr:rowOff>
    </xdr:from>
    <xdr:to>
      <xdr:col>4</xdr:col>
      <xdr:colOff>609600</xdr:colOff>
      <xdr:row>77</xdr:row>
      <xdr:rowOff>609600</xdr:rowOff>
    </xdr:to>
    <xdr:graphicFrame macro="">
      <xdr:nvGraphicFramePr>
        <xdr:cNvPr id="884317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1152525</xdr:colOff>
      <xdr:row>159</xdr:row>
      <xdr:rowOff>38100</xdr:rowOff>
    </xdr:from>
    <xdr:to>
      <xdr:col>2</xdr:col>
      <xdr:colOff>847725</xdr:colOff>
      <xdr:row>166</xdr:row>
      <xdr:rowOff>66675</xdr:rowOff>
    </xdr:to>
    <xdr:graphicFrame macro="">
      <xdr:nvGraphicFramePr>
        <xdr:cNvPr id="8843174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108</xdr:row>
      <xdr:rowOff>38100</xdr:rowOff>
    </xdr:from>
    <xdr:to>
      <xdr:col>4</xdr:col>
      <xdr:colOff>533400</xdr:colOff>
      <xdr:row>119</xdr:row>
      <xdr:rowOff>123825</xdr:rowOff>
    </xdr:to>
    <xdr:graphicFrame macro="">
      <xdr:nvGraphicFramePr>
        <xdr:cNvPr id="8915871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609600</xdr:colOff>
      <xdr:row>65</xdr:row>
      <xdr:rowOff>9525</xdr:rowOff>
    </xdr:from>
    <xdr:to>
      <xdr:col>4</xdr:col>
      <xdr:colOff>647700</xdr:colOff>
      <xdr:row>84</xdr:row>
      <xdr:rowOff>219075</xdr:rowOff>
    </xdr:to>
    <xdr:graphicFrame macro="">
      <xdr:nvGraphicFramePr>
        <xdr:cNvPr id="89158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15</xdr:row>
      <xdr:rowOff>104775</xdr:rowOff>
    </xdr:from>
    <xdr:to>
      <xdr:col>4</xdr:col>
      <xdr:colOff>295275</xdr:colOff>
      <xdr:row>38</xdr:row>
      <xdr:rowOff>9525</xdr:rowOff>
    </xdr:to>
    <xdr:graphicFrame macro="">
      <xdr:nvGraphicFramePr>
        <xdr:cNvPr id="11916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41</xdr:row>
      <xdr:rowOff>0</xdr:rowOff>
    </xdr:from>
    <xdr:to>
      <xdr:col>4</xdr:col>
      <xdr:colOff>247650</xdr:colOff>
      <xdr:row>58</xdr:row>
      <xdr:rowOff>152400</xdr:rowOff>
    </xdr:to>
    <xdr:graphicFrame macro="">
      <xdr:nvGraphicFramePr>
        <xdr:cNvPr id="1191613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70</xdr:row>
      <xdr:rowOff>171450</xdr:rowOff>
    </xdr:from>
    <xdr:to>
      <xdr:col>4</xdr:col>
      <xdr:colOff>66675</xdr:colOff>
      <xdr:row>79</xdr:row>
      <xdr:rowOff>28575</xdr:rowOff>
    </xdr:to>
    <xdr:graphicFrame macro="">
      <xdr:nvGraphicFramePr>
        <xdr:cNvPr id="119161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0.55351</cdr:x>
      <cdr:y>0.49217</cdr:y>
    </cdr:from>
    <cdr:to>
      <cdr:x>0.70669</cdr:x>
      <cdr:y>0.61381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83" y="1765764"/>
          <a:ext cx="1109638" cy="424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54864" tIns="41148" rIns="54864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 sz="2425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s-ES" sz="2425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0.49853</cdr:x>
      <cdr:y>0.4849</cdr:y>
    </cdr:from>
    <cdr:to>
      <cdr:x>0.53501</cdr:x>
      <cdr:y>0.57669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4520" y="1793875"/>
          <a:ext cx="259266" cy="333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90</xdr:row>
      <xdr:rowOff>285750</xdr:rowOff>
    </xdr:from>
    <xdr:to>
      <xdr:col>4</xdr:col>
      <xdr:colOff>942975</xdr:colOff>
      <xdr:row>105</xdr:row>
      <xdr:rowOff>9525</xdr:rowOff>
    </xdr:to>
    <xdr:graphicFrame macro="">
      <xdr:nvGraphicFramePr>
        <xdr:cNvPr id="1191920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619125</xdr:colOff>
      <xdr:row>25</xdr:row>
      <xdr:rowOff>266700</xdr:rowOff>
    </xdr:from>
    <xdr:to>
      <xdr:col>4</xdr:col>
      <xdr:colOff>1133475</xdr:colOff>
      <xdr:row>39</xdr:row>
      <xdr:rowOff>257175</xdr:rowOff>
    </xdr:to>
    <xdr:graphicFrame macro="">
      <xdr:nvGraphicFramePr>
        <xdr:cNvPr id="119192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485775</xdr:colOff>
      <xdr:row>73</xdr:row>
      <xdr:rowOff>190500</xdr:rowOff>
    </xdr:from>
    <xdr:to>
      <xdr:col>4</xdr:col>
      <xdr:colOff>495300</xdr:colOff>
      <xdr:row>84</xdr:row>
      <xdr:rowOff>95250</xdr:rowOff>
    </xdr:to>
    <xdr:graphicFrame macro="">
      <xdr:nvGraphicFramePr>
        <xdr:cNvPr id="1191921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207"/>
  <sheetViews>
    <sheetView tabSelected="1" view="pageBreakPreview" zoomScaleNormal="80" zoomScaleSheetLayoutView="100" workbookViewId="0">
      <selection sqref="A1:I1"/>
    </sheetView>
  </sheetViews>
  <sheetFormatPr baseColWidth="10" defaultRowHeight="12.75"/>
  <cols>
    <col min="1" max="1" width="41.5703125" customWidth="1"/>
    <col min="2" max="2" width="12.42578125" customWidth="1"/>
    <col min="3" max="4" width="8.7109375" hidden="1" customWidth="1"/>
    <col min="5" max="5" width="6.7109375" hidden="1" customWidth="1"/>
    <col min="6" max="6" width="20.28515625" customWidth="1"/>
    <col min="7" max="7" width="22.42578125" customWidth="1"/>
    <col min="8" max="8" width="13" customWidth="1"/>
    <col min="11" max="11" width="18.7109375" customWidth="1"/>
    <col min="12" max="15" width="7.7109375" customWidth="1"/>
    <col min="16" max="17" width="9.7109375" customWidth="1"/>
    <col min="18" max="19" width="7.7109375" customWidth="1"/>
    <col min="22" max="22" width="21.5703125" customWidth="1"/>
    <col min="23" max="23" width="19.140625" customWidth="1"/>
  </cols>
  <sheetData>
    <row r="1" spans="1:9" ht="24.95" customHeight="1">
      <c r="A1" s="416" t="s">
        <v>304</v>
      </c>
      <c r="B1" s="416"/>
      <c r="C1" s="416"/>
      <c r="D1" s="416"/>
      <c r="E1" s="416"/>
      <c r="F1" s="416"/>
      <c r="G1" s="416"/>
      <c r="H1" s="416"/>
      <c r="I1" s="416"/>
    </row>
    <row r="5" spans="1:9" ht="19.5">
      <c r="G5" s="5"/>
      <c r="H5" s="6"/>
    </row>
    <row r="6" spans="1:9" ht="19.5">
      <c r="A6" s="417" t="s">
        <v>636</v>
      </c>
      <c r="B6" s="417"/>
      <c r="C6" s="417"/>
      <c r="D6" s="417"/>
      <c r="E6" s="417"/>
      <c r="F6" s="417"/>
      <c r="G6" s="4"/>
      <c r="H6" s="7"/>
    </row>
    <row r="7" spans="1:9" ht="30" customHeight="1">
      <c r="A7" s="130" t="s">
        <v>401</v>
      </c>
      <c r="B7" s="125" t="s">
        <v>265</v>
      </c>
      <c r="C7" s="126" t="s">
        <v>267</v>
      </c>
      <c r="D7" s="126" t="s">
        <v>268</v>
      </c>
      <c r="E7" s="126" t="s">
        <v>269</v>
      </c>
      <c r="F7" s="127" t="s">
        <v>3</v>
      </c>
      <c r="G7" s="128" t="s">
        <v>4</v>
      </c>
      <c r="H7" s="129" t="s">
        <v>275</v>
      </c>
    </row>
    <row r="8" spans="1:9" ht="30" customHeight="1">
      <c r="A8" s="136" t="s">
        <v>151</v>
      </c>
      <c r="B8" s="125"/>
      <c r="C8" s="126"/>
      <c r="D8" s="126"/>
      <c r="E8" s="126"/>
      <c r="F8" s="127"/>
      <c r="G8" s="128"/>
      <c r="H8" s="129"/>
    </row>
    <row r="9" spans="1:9" ht="30" customHeight="1">
      <c r="A9" s="112" t="s">
        <v>56</v>
      </c>
      <c r="B9" s="109">
        <v>85.5</v>
      </c>
      <c r="C9" s="1"/>
      <c r="D9" s="1"/>
      <c r="E9" s="1"/>
      <c r="F9" s="124">
        <v>3077</v>
      </c>
      <c r="G9" s="197">
        <v>8.5</v>
      </c>
      <c r="H9" s="110">
        <v>85.6</v>
      </c>
    </row>
    <row r="10" spans="1:9" ht="24.95" customHeight="1">
      <c r="A10" s="112" t="s">
        <v>37</v>
      </c>
      <c r="B10" s="109">
        <v>19.95</v>
      </c>
      <c r="C10" s="1"/>
      <c r="D10" s="1"/>
      <c r="E10" s="1"/>
      <c r="F10" s="124">
        <v>697</v>
      </c>
      <c r="G10" s="197">
        <v>9.1999999999999993</v>
      </c>
      <c r="H10" s="110">
        <v>84.3</v>
      </c>
    </row>
    <row r="11" spans="1:9" ht="24.95" customHeight="1">
      <c r="A11" s="112" t="s">
        <v>67</v>
      </c>
      <c r="B11" s="132">
        <v>81.7</v>
      </c>
      <c r="C11" s="1"/>
      <c r="D11" s="1"/>
      <c r="E11" s="1"/>
      <c r="F11" s="124">
        <v>2920</v>
      </c>
      <c r="G11" s="197">
        <v>9.3000000000000007</v>
      </c>
      <c r="H11" s="110">
        <v>96.8</v>
      </c>
    </row>
    <row r="12" spans="1:9" ht="24.95" customHeight="1">
      <c r="A12" s="112" t="s">
        <v>150</v>
      </c>
      <c r="B12" s="109"/>
      <c r="C12" s="1"/>
      <c r="D12" s="1"/>
      <c r="E12" s="1"/>
      <c r="F12" s="124">
        <v>2521</v>
      </c>
      <c r="G12" s="197">
        <v>5.6</v>
      </c>
      <c r="H12" s="110"/>
    </row>
    <row r="13" spans="1:9" ht="24.95" customHeight="1">
      <c r="A13" s="112" t="s">
        <v>351</v>
      </c>
      <c r="B13" s="109">
        <v>72.8</v>
      </c>
      <c r="C13" s="1"/>
      <c r="D13" s="1"/>
      <c r="E13" s="1"/>
      <c r="F13" s="124">
        <v>2511</v>
      </c>
      <c r="G13" s="197">
        <v>7.8</v>
      </c>
      <c r="H13" s="110">
        <v>74.400000000000006</v>
      </c>
    </row>
    <row r="14" spans="1:9" ht="24.95" customHeight="1">
      <c r="A14" s="112" t="s">
        <v>440</v>
      </c>
      <c r="B14" s="109">
        <v>25</v>
      </c>
      <c r="C14" s="1"/>
      <c r="D14" s="1"/>
      <c r="E14" s="1"/>
      <c r="F14" s="124">
        <v>41</v>
      </c>
      <c r="G14" s="197">
        <v>73.7</v>
      </c>
      <c r="H14" s="110">
        <v>96.2</v>
      </c>
    </row>
    <row r="15" spans="1:9" ht="24.95" customHeight="1">
      <c r="A15" s="112" t="s">
        <v>352</v>
      </c>
      <c r="B15" s="109">
        <v>34</v>
      </c>
      <c r="C15" s="1"/>
      <c r="D15" s="1"/>
      <c r="E15" s="1"/>
      <c r="F15" s="124">
        <v>745</v>
      </c>
      <c r="G15" s="197">
        <v>14.8</v>
      </c>
      <c r="H15" s="110">
        <v>92.6</v>
      </c>
    </row>
    <row r="16" spans="1:9" ht="24.95" customHeight="1">
      <c r="A16" s="112" t="s">
        <v>353</v>
      </c>
      <c r="B16" s="109">
        <v>78.2</v>
      </c>
      <c r="C16" s="1"/>
      <c r="D16" s="1"/>
      <c r="E16" s="1"/>
      <c r="F16" s="124">
        <v>3430</v>
      </c>
      <c r="G16" s="197">
        <v>9.5</v>
      </c>
      <c r="H16" s="110">
        <v>113.3</v>
      </c>
    </row>
    <row r="17" spans="1:8" ht="24.95" customHeight="1">
      <c r="A17" s="134" t="s">
        <v>356</v>
      </c>
      <c r="B17" s="109"/>
      <c r="C17" s="1"/>
      <c r="D17" s="1"/>
      <c r="E17" s="1"/>
      <c r="F17" s="124"/>
      <c r="G17" s="197"/>
      <c r="H17" s="110"/>
    </row>
    <row r="18" spans="1:8" ht="24.95" customHeight="1">
      <c r="A18" s="112" t="s">
        <v>431</v>
      </c>
      <c r="B18" s="109">
        <v>3</v>
      </c>
      <c r="C18" s="1"/>
      <c r="D18" s="1"/>
      <c r="E18" s="1"/>
      <c r="F18" s="124">
        <v>1</v>
      </c>
      <c r="G18" s="197">
        <v>24.8</v>
      </c>
      <c r="H18" s="110">
        <v>30.68</v>
      </c>
    </row>
    <row r="19" spans="1:8" ht="24.95" customHeight="1">
      <c r="A19" s="112" t="s">
        <v>430</v>
      </c>
      <c r="B19" s="109">
        <v>4</v>
      </c>
      <c r="C19" s="1"/>
      <c r="D19" s="1"/>
      <c r="E19" s="1"/>
      <c r="F19" s="124">
        <v>13</v>
      </c>
      <c r="G19" s="197">
        <v>8.4</v>
      </c>
      <c r="H19" s="110">
        <v>7.81</v>
      </c>
    </row>
    <row r="20" spans="1:8" ht="24.95" customHeight="1">
      <c r="A20" s="112" t="s">
        <v>75</v>
      </c>
      <c r="B20" s="109">
        <v>32.090000000000003</v>
      </c>
      <c r="C20" s="1"/>
      <c r="D20" s="1"/>
      <c r="E20" s="1"/>
      <c r="F20" s="124">
        <v>1564</v>
      </c>
      <c r="G20" s="197">
        <v>8.1</v>
      </c>
      <c r="H20" s="110">
        <v>105.38</v>
      </c>
    </row>
    <row r="21" spans="1:8" ht="24.95" customHeight="1">
      <c r="A21" s="112" t="s">
        <v>153</v>
      </c>
      <c r="B21" s="109">
        <v>5</v>
      </c>
      <c r="C21" s="1"/>
      <c r="D21" s="1"/>
      <c r="E21" s="1"/>
      <c r="F21" s="124">
        <v>131</v>
      </c>
      <c r="G21" s="197">
        <v>8</v>
      </c>
      <c r="H21" s="110">
        <v>60.38</v>
      </c>
    </row>
    <row r="22" spans="1:8" ht="24.95" customHeight="1">
      <c r="A22" s="112" t="s">
        <v>154</v>
      </c>
      <c r="B22" s="109">
        <v>24.99</v>
      </c>
      <c r="C22" s="1"/>
      <c r="D22" s="1"/>
      <c r="E22" s="1"/>
      <c r="F22" s="124">
        <v>643</v>
      </c>
      <c r="G22" s="197">
        <v>14.5</v>
      </c>
      <c r="H22" s="110">
        <v>103.8</v>
      </c>
    </row>
    <row r="23" spans="1:8" ht="24.95" customHeight="1">
      <c r="A23" s="112" t="s">
        <v>167</v>
      </c>
      <c r="B23" s="109">
        <v>4.43</v>
      </c>
      <c r="C23" s="1"/>
      <c r="D23" s="1"/>
      <c r="E23" s="1"/>
      <c r="F23" s="124">
        <v>43</v>
      </c>
      <c r="G23" s="197">
        <v>2.6</v>
      </c>
      <c r="H23" s="110">
        <v>6.81</v>
      </c>
    </row>
    <row r="24" spans="1:8" ht="24.95" customHeight="1">
      <c r="A24" s="112" t="s">
        <v>158</v>
      </c>
      <c r="B24" s="109">
        <v>30.99</v>
      </c>
      <c r="C24" s="1"/>
      <c r="D24" s="1"/>
      <c r="E24" s="1"/>
      <c r="F24" s="124">
        <v>678</v>
      </c>
      <c r="G24" s="197">
        <v>10.3</v>
      </c>
      <c r="H24" s="110">
        <v>62.5</v>
      </c>
    </row>
    <row r="25" spans="1:8" ht="24.95" customHeight="1">
      <c r="A25" s="112" t="s">
        <v>157</v>
      </c>
      <c r="B25" s="109">
        <v>0</v>
      </c>
      <c r="C25" s="1"/>
      <c r="D25" s="1"/>
      <c r="E25" s="1"/>
      <c r="F25" s="124">
        <v>28</v>
      </c>
      <c r="G25" s="197">
        <v>1</v>
      </c>
      <c r="H25" s="110"/>
    </row>
    <row r="26" spans="1:8" ht="24.95" customHeight="1">
      <c r="A26" s="112" t="s">
        <v>160</v>
      </c>
      <c r="B26" s="109">
        <v>3.98</v>
      </c>
      <c r="C26" s="1"/>
      <c r="D26" s="1"/>
      <c r="E26" s="1"/>
      <c r="F26" s="124">
        <v>39</v>
      </c>
      <c r="G26" s="197">
        <v>8.5</v>
      </c>
      <c r="H26" s="110">
        <v>23.28</v>
      </c>
    </row>
    <row r="27" spans="1:8" ht="24.95" customHeight="1">
      <c r="A27" s="112" t="s">
        <v>72</v>
      </c>
      <c r="B27" s="109">
        <v>68</v>
      </c>
      <c r="C27" s="1"/>
      <c r="D27" s="1"/>
      <c r="E27" s="1"/>
      <c r="F27" s="124">
        <v>3098</v>
      </c>
      <c r="G27" s="197">
        <v>9.4</v>
      </c>
      <c r="H27" s="110">
        <v>110.81</v>
      </c>
    </row>
    <row r="28" spans="1:8" ht="24.95" customHeight="1">
      <c r="A28" s="112" t="s">
        <v>73</v>
      </c>
      <c r="B28" s="109">
        <v>6</v>
      </c>
      <c r="C28" s="1"/>
      <c r="D28" s="1"/>
      <c r="E28" s="1"/>
      <c r="F28" s="124">
        <v>432</v>
      </c>
      <c r="G28" s="197">
        <v>5.2</v>
      </c>
      <c r="H28" s="110">
        <v>101.46</v>
      </c>
    </row>
    <row r="29" spans="1:8" ht="24.95" customHeight="1">
      <c r="A29" s="112" t="s">
        <v>152</v>
      </c>
      <c r="B29" s="109">
        <v>19.96</v>
      </c>
      <c r="C29" s="1"/>
      <c r="D29" s="1"/>
      <c r="E29" s="1"/>
      <c r="F29" s="124">
        <v>1170</v>
      </c>
      <c r="G29" s="197">
        <v>4.7</v>
      </c>
      <c r="H29" s="110">
        <v>75.77</v>
      </c>
    </row>
    <row r="30" spans="1:8" ht="24.95" customHeight="1">
      <c r="A30" s="112" t="s">
        <v>74</v>
      </c>
      <c r="B30" s="109">
        <v>35.97</v>
      </c>
      <c r="C30" s="1"/>
      <c r="D30" s="1"/>
      <c r="E30" s="1"/>
      <c r="F30" s="124">
        <v>1200</v>
      </c>
      <c r="G30" s="197">
        <v>12.1</v>
      </c>
      <c r="H30" s="110">
        <v>112.77</v>
      </c>
    </row>
    <row r="31" spans="1:8" ht="24.95" customHeight="1">
      <c r="A31" s="112" t="s">
        <v>168</v>
      </c>
      <c r="B31" s="109">
        <v>21.85</v>
      </c>
      <c r="C31" s="1"/>
      <c r="D31" s="1"/>
      <c r="E31" s="1"/>
      <c r="F31" s="124">
        <v>891</v>
      </c>
      <c r="G31" s="197">
        <v>4.0999999999999996</v>
      </c>
      <c r="H31" s="110">
        <v>45.63</v>
      </c>
    </row>
    <row r="32" spans="1:8" ht="24.95" customHeight="1">
      <c r="A32" s="112" t="s">
        <v>76</v>
      </c>
      <c r="B32" s="109">
        <v>25</v>
      </c>
      <c r="C32" s="1"/>
      <c r="D32" s="1"/>
      <c r="E32" s="1"/>
      <c r="F32" s="124">
        <v>1293</v>
      </c>
      <c r="G32" s="197">
        <v>5.0999999999999996</v>
      </c>
      <c r="H32" s="110">
        <v>69.36</v>
      </c>
    </row>
    <row r="33" spans="1:8" ht="24.95" customHeight="1">
      <c r="A33" s="112" t="s">
        <v>156</v>
      </c>
      <c r="B33" s="109">
        <v>4</v>
      </c>
      <c r="C33" s="1"/>
      <c r="D33" s="1"/>
      <c r="E33" s="1"/>
      <c r="F33" s="124">
        <v>92</v>
      </c>
      <c r="G33" s="197">
        <v>5</v>
      </c>
      <c r="H33" s="110">
        <v>30.82</v>
      </c>
    </row>
    <row r="34" spans="1:8" ht="24.95" customHeight="1">
      <c r="A34" s="112" t="s">
        <v>162</v>
      </c>
      <c r="B34" s="109">
        <v>71.430000000000007</v>
      </c>
      <c r="C34" s="1"/>
      <c r="D34" s="1"/>
      <c r="E34" s="1"/>
      <c r="F34" s="124">
        <v>2350</v>
      </c>
      <c r="G34" s="197">
        <v>11.4</v>
      </c>
      <c r="H34" s="110">
        <v>102.43</v>
      </c>
    </row>
    <row r="35" spans="1:8" ht="24.95" customHeight="1">
      <c r="A35" s="112" t="s">
        <v>79</v>
      </c>
      <c r="B35" s="109">
        <v>32.81</v>
      </c>
      <c r="C35" s="1"/>
      <c r="D35" s="1"/>
      <c r="E35" s="1"/>
      <c r="F35" s="124">
        <v>2352</v>
      </c>
      <c r="G35" s="197">
        <v>3.7</v>
      </c>
      <c r="H35" s="110">
        <v>64.489999999999995</v>
      </c>
    </row>
    <row r="36" spans="1:8" ht="24.95" customHeight="1">
      <c r="A36" s="112" t="s">
        <v>38</v>
      </c>
      <c r="B36" s="109">
        <v>32.61</v>
      </c>
      <c r="C36" s="1"/>
      <c r="D36" s="1"/>
      <c r="E36" s="1"/>
      <c r="F36" s="124">
        <v>1693</v>
      </c>
      <c r="G36" s="197">
        <v>5.8</v>
      </c>
      <c r="H36" s="110">
        <v>84.35</v>
      </c>
    </row>
    <row r="37" spans="1:8" ht="24.95" customHeight="1">
      <c r="A37" s="112" t="s">
        <v>441</v>
      </c>
      <c r="B37" s="109">
        <v>32</v>
      </c>
      <c r="C37" s="1"/>
      <c r="D37" s="1"/>
      <c r="E37" s="1"/>
      <c r="F37" s="124">
        <v>863</v>
      </c>
      <c r="G37" s="197">
        <v>8.9</v>
      </c>
      <c r="H37" s="110">
        <v>77.88</v>
      </c>
    </row>
    <row r="38" spans="1:8" ht="24.95" customHeight="1">
      <c r="A38" s="134" t="s">
        <v>78</v>
      </c>
      <c r="B38" s="109"/>
      <c r="C38" s="1"/>
      <c r="D38" s="1"/>
      <c r="E38" s="1"/>
      <c r="F38" s="124"/>
      <c r="G38" s="131"/>
      <c r="H38" s="110"/>
    </row>
    <row r="39" spans="1:8" ht="24.95" customHeight="1">
      <c r="A39" s="116" t="s">
        <v>80</v>
      </c>
      <c r="B39" s="219">
        <v>87.67</v>
      </c>
      <c r="C39" s="1"/>
      <c r="D39" s="1"/>
      <c r="E39" s="1"/>
      <c r="F39" s="124"/>
      <c r="G39" s="131"/>
      <c r="H39" s="111"/>
    </row>
    <row r="40" spans="1:8" ht="24.95" customHeight="1">
      <c r="A40" s="116" t="s">
        <v>81</v>
      </c>
      <c r="B40" s="219">
        <v>7.97</v>
      </c>
      <c r="C40" s="8"/>
      <c r="D40" s="8"/>
      <c r="E40" s="8"/>
      <c r="F40" s="124"/>
      <c r="G40" s="131"/>
      <c r="H40" s="110"/>
    </row>
    <row r="41" spans="1:8" ht="30" customHeight="1">
      <c r="B41" s="119"/>
      <c r="C41" s="97"/>
      <c r="D41" s="97"/>
      <c r="E41" s="97"/>
      <c r="F41" s="124"/>
      <c r="G41" s="131"/>
      <c r="H41" s="115"/>
    </row>
    <row r="42" spans="1:8" ht="30" customHeight="1">
      <c r="A42" s="37" t="s">
        <v>266</v>
      </c>
      <c r="B42" s="190">
        <f>SUM(B9:B41)</f>
        <v>950.90000000000009</v>
      </c>
      <c r="C42" s="39"/>
      <c r="D42" s="39"/>
      <c r="E42" s="39"/>
      <c r="F42" s="190">
        <f>SUM(F9:F41)</f>
        <v>34516</v>
      </c>
      <c r="G42" s="191">
        <v>8.5399999999999991</v>
      </c>
      <c r="H42" s="192">
        <v>84.38</v>
      </c>
    </row>
    <row r="43" spans="1:8">
      <c r="B43" s="119"/>
      <c r="F43" s="98"/>
    </row>
    <row r="46" spans="1:8">
      <c r="B46" s="119"/>
    </row>
    <row r="52" spans="1:9">
      <c r="A52" s="2" t="s">
        <v>270</v>
      </c>
    </row>
    <row r="53" spans="1:9" ht="24.95" customHeight="1">
      <c r="A53" s="2" t="s">
        <v>270</v>
      </c>
    </row>
    <row r="54" spans="1:9" ht="24.95" customHeight="1">
      <c r="A54" s="150" t="s">
        <v>637</v>
      </c>
      <c r="B54" s="150"/>
      <c r="C54" s="151"/>
      <c r="D54" s="151"/>
      <c r="E54" s="151"/>
      <c r="F54" s="151"/>
      <c r="G54" s="80"/>
      <c r="H54" s="80"/>
      <c r="I54" s="80"/>
    </row>
    <row r="55" spans="1:9" ht="24.95" customHeight="1"/>
    <row r="56" spans="1:9" ht="24.95" customHeight="1"/>
    <row r="57" spans="1:9" ht="24.95" customHeight="1">
      <c r="B57" s="96" t="s">
        <v>51</v>
      </c>
    </row>
    <row r="58" spans="1:9" ht="24.95" customHeight="1">
      <c r="A58" t="s">
        <v>282</v>
      </c>
      <c r="B58" s="111">
        <v>89.53</v>
      </c>
    </row>
    <row r="59" spans="1:9" ht="24.95" customHeight="1">
      <c r="A59" t="s">
        <v>283</v>
      </c>
      <c r="B59" s="111">
        <v>90</v>
      </c>
    </row>
    <row r="60" spans="1:9" ht="24.95" customHeight="1">
      <c r="A60" t="s">
        <v>284</v>
      </c>
      <c r="B60" s="111">
        <v>84.9</v>
      </c>
    </row>
    <row r="61" spans="1:9" ht="24.95" customHeight="1">
      <c r="A61" t="s">
        <v>285</v>
      </c>
      <c r="B61" s="111">
        <v>85.23</v>
      </c>
    </row>
    <row r="62" spans="1:9" ht="24.95" customHeight="1">
      <c r="A62" t="s">
        <v>286</v>
      </c>
      <c r="B62" s="111">
        <v>84.41</v>
      </c>
    </row>
    <row r="63" spans="1:9" ht="24.95" customHeight="1">
      <c r="A63" t="s">
        <v>287</v>
      </c>
      <c r="B63" s="111">
        <v>87.72</v>
      </c>
    </row>
    <row r="64" spans="1:9" ht="24.95" customHeight="1">
      <c r="A64" t="s">
        <v>288</v>
      </c>
      <c r="B64" s="111">
        <v>81.91</v>
      </c>
    </row>
    <row r="65" spans="1:6" ht="24.95" customHeight="1">
      <c r="A65" t="s">
        <v>289</v>
      </c>
      <c r="B65" s="111">
        <v>78.680000000000007</v>
      </c>
    </row>
    <row r="66" spans="1:6" ht="24.95" customHeight="1">
      <c r="A66" t="s">
        <v>290</v>
      </c>
      <c r="B66" s="111">
        <v>84.04</v>
      </c>
    </row>
    <row r="67" spans="1:6" ht="24.95" customHeight="1">
      <c r="A67" t="s">
        <v>291</v>
      </c>
      <c r="B67" s="111">
        <v>86.05</v>
      </c>
    </row>
    <row r="68" spans="1:6" ht="24.95" customHeight="1">
      <c r="A68" t="s">
        <v>292</v>
      </c>
      <c r="B68" s="111">
        <v>84.51</v>
      </c>
    </row>
    <row r="69" spans="1:6" ht="24.95" customHeight="1">
      <c r="A69" t="s">
        <v>293</v>
      </c>
      <c r="B69" s="111">
        <v>75.540000000000006</v>
      </c>
    </row>
    <row r="70" spans="1:6" ht="24.95" customHeight="1">
      <c r="A70" t="s">
        <v>270</v>
      </c>
      <c r="B70" s="152"/>
      <c r="F70" t="s">
        <v>7</v>
      </c>
    </row>
    <row r="71" spans="1:6" ht="24.95" customHeight="1">
      <c r="A71" s="39" t="s">
        <v>294</v>
      </c>
      <c r="B71" s="192">
        <v>84.38</v>
      </c>
    </row>
    <row r="72" spans="1:6" ht="24.95" customHeight="1">
      <c r="A72" t="s">
        <v>270</v>
      </c>
    </row>
    <row r="73" spans="1:6" ht="24.95" customHeight="1"/>
    <row r="74" spans="1:6" ht="24.95" customHeight="1">
      <c r="A74" s="37"/>
      <c r="B74" s="38"/>
      <c r="C74" s="38"/>
      <c r="D74" s="38"/>
      <c r="E74" s="38"/>
      <c r="F74" s="38"/>
    </row>
    <row r="75" spans="1:6" ht="24.95" customHeight="1"/>
    <row r="76" spans="1:6" ht="24.95" customHeight="1"/>
    <row r="103" spans="1:9" ht="19.5">
      <c r="A103" s="140" t="s">
        <v>295</v>
      </c>
    </row>
    <row r="104" spans="1:9" ht="30" customHeight="1">
      <c r="B104" s="142" t="s">
        <v>299</v>
      </c>
      <c r="C104" s="142"/>
      <c r="D104" s="142"/>
      <c r="E104" s="142"/>
      <c r="F104" s="142" t="s">
        <v>45</v>
      </c>
      <c r="G104" s="142" t="s">
        <v>296</v>
      </c>
      <c r="H104" s="142" t="s">
        <v>297</v>
      </c>
      <c r="I104" s="142" t="s">
        <v>298</v>
      </c>
    </row>
    <row r="105" spans="1:9" ht="30" customHeight="1">
      <c r="B105" s="193"/>
      <c r="C105" s="193"/>
      <c r="D105" s="193"/>
      <c r="E105" s="193"/>
      <c r="F105" s="193"/>
      <c r="G105" s="193"/>
      <c r="H105" s="193"/>
      <c r="I105" s="193"/>
    </row>
    <row r="106" spans="1:9" ht="30" customHeight="1">
      <c r="A106" s="96"/>
      <c r="B106" s="194"/>
      <c r="C106" s="195"/>
      <c r="D106" s="195"/>
      <c r="E106" s="195"/>
      <c r="F106" s="195"/>
      <c r="G106" s="195"/>
      <c r="H106" s="152"/>
      <c r="I106" s="152"/>
    </row>
    <row r="107" spans="1:9" ht="30" customHeight="1">
      <c r="B107" s="203">
        <v>2015</v>
      </c>
      <c r="C107" s="195"/>
      <c r="D107" s="195"/>
      <c r="E107" s="195"/>
      <c r="F107" s="195">
        <v>944</v>
      </c>
      <c r="G107" s="195">
        <v>32911</v>
      </c>
      <c r="H107" s="111">
        <v>88</v>
      </c>
      <c r="I107" s="198">
        <v>9.2200000000000006</v>
      </c>
    </row>
    <row r="108" spans="1:9" ht="30" customHeight="1">
      <c r="B108" s="203">
        <v>2016</v>
      </c>
      <c r="C108" s="195"/>
      <c r="D108" s="195"/>
      <c r="E108" s="195"/>
      <c r="F108" s="195">
        <v>953</v>
      </c>
      <c r="G108" s="195">
        <v>34339</v>
      </c>
      <c r="H108" s="111">
        <v>87.4</v>
      </c>
      <c r="I108" s="198">
        <v>8.9600000000000009</v>
      </c>
    </row>
    <row r="109" spans="1:9" ht="30" customHeight="1">
      <c r="B109" s="203">
        <v>2017</v>
      </c>
      <c r="C109" s="195"/>
      <c r="D109" s="195"/>
      <c r="E109" s="195"/>
      <c r="F109" s="195">
        <v>955</v>
      </c>
      <c r="G109" s="195">
        <v>34496</v>
      </c>
      <c r="H109" s="111">
        <v>86.2</v>
      </c>
      <c r="I109" s="198">
        <v>8.75</v>
      </c>
    </row>
    <row r="110" spans="1:9" ht="30" customHeight="1">
      <c r="B110" s="203">
        <v>2018</v>
      </c>
      <c r="F110" s="195">
        <v>951</v>
      </c>
      <c r="G110" s="195">
        <v>34516</v>
      </c>
      <c r="H110" s="111">
        <v>84.4</v>
      </c>
      <c r="I110" s="198">
        <v>8.5399999999999991</v>
      </c>
    </row>
    <row r="111" spans="1:9" ht="30" customHeight="1">
      <c r="B111" s="203"/>
      <c r="F111" s="195"/>
      <c r="G111" s="195"/>
      <c r="H111" s="111"/>
      <c r="I111" s="198"/>
    </row>
    <row r="112" spans="1:9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spans="1:7" ht="30" customHeight="1"/>
    <row r="130" spans="1:7" ht="30" customHeight="1"/>
    <row r="131" spans="1:7" ht="30" customHeight="1"/>
    <row r="132" spans="1:7" ht="30" customHeight="1"/>
    <row r="133" spans="1:7" ht="30" customHeight="1"/>
    <row r="134" spans="1:7" ht="30" customHeight="1"/>
    <row r="135" spans="1:7" ht="30" customHeight="1"/>
    <row r="136" spans="1:7" ht="30" customHeight="1"/>
    <row r="141" spans="1:7" s="212" customFormat="1">
      <c r="A141"/>
      <c r="B141"/>
      <c r="C141"/>
      <c r="D141"/>
      <c r="E141"/>
      <c r="F141"/>
      <c r="G141"/>
    </row>
    <row r="145" spans="1:9" ht="38.25" customHeight="1">
      <c r="A145" s="141" t="s">
        <v>628</v>
      </c>
    </row>
    <row r="146" spans="1:9" ht="24.95" customHeight="1">
      <c r="A146" s="218" t="s">
        <v>270</v>
      </c>
      <c r="F146" s="123"/>
    </row>
    <row r="147" spans="1:9" ht="24.95" customHeight="1">
      <c r="A147" s="196"/>
      <c r="B147" s="55" t="s">
        <v>635</v>
      </c>
    </row>
    <row r="148" spans="1:9" ht="24.95" customHeight="1">
      <c r="A148" s="196" t="s">
        <v>629</v>
      </c>
      <c r="B148" s="378">
        <v>8.6999999999999993</v>
      </c>
      <c r="G148" s="377"/>
    </row>
    <row r="149" spans="1:9" ht="24.95" customHeight="1">
      <c r="A149" s="196" t="s">
        <v>630</v>
      </c>
      <c r="B149" s="378">
        <v>5.7</v>
      </c>
      <c r="G149" s="377"/>
    </row>
    <row r="150" spans="1:9" ht="24.95" customHeight="1">
      <c r="A150" s="196" t="s">
        <v>631</v>
      </c>
      <c r="B150" s="378">
        <v>13.6</v>
      </c>
      <c r="G150" s="377"/>
    </row>
    <row r="151" spans="1:9" ht="24.95" customHeight="1">
      <c r="A151" s="196" t="s">
        <v>632</v>
      </c>
      <c r="B151" s="378">
        <v>17.100000000000001</v>
      </c>
      <c r="G151" s="377"/>
      <c r="I151" s="99">
        <v>38820</v>
      </c>
    </row>
    <row r="152" spans="1:9" ht="24.95" customHeight="1">
      <c r="A152" s="196" t="s">
        <v>633</v>
      </c>
      <c r="B152" s="378">
        <v>28.4</v>
      </c>
      <c r="G152" s="377"/>
    </row>
    <row r="153" spans="1:9" ht="24.95" customHeight="1">
      <c r="A153" s="196" t="s">
        <v>634</v>
      </c>
      <c r="B153" s="378">
        <v>26.5</v>
      </c>
      <c r="G153" s="377"/>
    </row>
    <row r="154" spans="1:9" ht="24.95" customHeight="1">
      <c r="B154" s="94" t="s">
        <v>270</v>
      </c>
      <c r="F154" s="94"/>
      <c r="G154" s="94"/>
    </row>
    <row r="155" spans="1:9" ht="24.95" customHeight="1">
      <c r="A155" s="38"/>
      <c r="B155" s="56"/>
    </row>
    <row r="156" spans="1:9" ht="24.95" customHeight="1"/>
    <row r="191" spans="2:6">
      <c r="B191" s="212"/>
      <c r="F191" s="123"/>
    </row>
    <row r="193" spans="1:2" ht="19.5">
      <c r="A193" s="230" t="s">
        <v>22</v>
      </c>
    </row>
    <row r="195" spans="1:2" ht="15.75">
      <c r="A195" s="196"/>
      <c r="B195" s="55" t="s">
        <v>300</v>
      </c>
    </row>
    <row r="196" spans="1:2" ht="24.95" customHeight="1">
      <c r="A196" s="39" t="s">
        <v>23</v>
      </c>
      <c r="B196" s="382">
        <v>3</v>
      </c>
    </row>
    <row r="197" spans="1:2" ht="24.95" customHeight="1">
      <c r="A197" s="39" t="s">
        <v>24</v>
      </c>
      <c r="B197" s="382">
        <v>2.2000000000000002</v>
      </c>
    </row>
    <row r="198" spans="1:2" ht="24.95" customHeight="1">
      <c r="A198" s="39" t="s">
        <v>25</v>
      </c>
      <c r="B198" s="382">
        <v>6.8</v>
      </c>
    </row>
    <row r="199" spans="1:2" ht="24.95" customHeight="1">
      <c r="A199" s="39" t="s">
        <v>26</v>
      </c>
      <c r="B199" s="382">
        <v>67.900000000000006</v>
      </c>
    </row>
    <row r="200" spans="1:2" ht="24.95" customHeight="1">
      <c r="A200" s="39" t="s">
        <v>27</v>
      </c>
      <c r="B200" s="382">
        <v>8.3000000000000007</v>
      </c>
    </row>
    <row r="201" spans="1:2" ht="24.95" customHeight="1">
      <c r="A201" s="39" t="s">
        <v>28</v>
      </c>
      <c r="B201" s="382">
        <v>2.9</v>
      </c>
    </row>
    <row r="202" spans="1:2" ht="24.95" customHeight="1">
      <c r="A202" s="39" t="s">
        <v>29</v>
      </c>
      <c r="B202" s="382">
        <v>4</v>
      </c>
    </row>
    <row r="203" spans="1:2" ht="24.95" customHeight="1">
      <c r="A203" s="39" t="s">
        <v>30</v>
      </c>
      <c r="B203" s="382">
        <v>3.6</v>
      </c>
    </row>
    <row r="204" spans="1:2" ht="24.95" customHeight="1">
      <c r="A204" s="39" t="s">
        <v>31</v>
      </c>
      <c r="B204" s="382">
        <v>1.4</v>
      </c>
    </row>
    <row r="205" spans="1:2">
      <c r="B205" s="358"/>
    </row>
    <row r="206" spans="1:2">
      <c r="B206" s="95"/>
    </row>
    <row r="207" spans="1:2">
      <c r="B207" s="94"/>
    </row>
  </sheetData>
  <mergeCells count="2">
    <mergeCell ref="A1:I1"/>
    <mergeCell ref="A6:F6"/>
  </mergeCells>
  <phoneticPr fontId="0" type="noConversion"/>
  <pageMargins left="0.63" right="0.59055118110236227" top="0.16" bottom="0.41" header="0" footer="0"/>
  <pageSetup paperSize="9" scale="67" orientation="portrait" horizontalDpi="300" verticalDpi="300" r:id="rId1"/>
  <headerFooter alignWithMargins="0">
    <oddFooter xml:space="preserve">&amp;L     &amp;C  </oddFooter>
  </headerFooter>
  <rowBreaks count="5" manualBreakCount="5">
    <brk id="3" max="16383" man="1"/>
    <brk id="49" max="8" man="1"/>
    <brk id="101" max="9" man="1"/>
    <brk id="138" max="9" man="1"/>
    <brk id="19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G92"/>
  <sheetViews>
    <sheetView view="pageBreakPreview" zoomScale="90" zoomScaleNormal="80" zoomScaleSheetLayoutView="90" workbookViewId="0">
      <selection sqref="A1:E1"/>
    </sheetView>
  </sheetViews>
  <sheetFormatPr baseColWidth="10" defaultRowHeight="12.75"/>
  <cols>
    <col min="1" max="1" width="33.5703125" customWidth="1"/>
    <col min="2" max="3" width="17.28515625" customWidth="1"/>
    <col min="4" max="4" width="15.85546875" customWidth="1"/>
    <col min="5" max="5" width="24.5703125" customWidth="1"/>
  </cols>
  <sheetData>
    <row r="1" spans="1:5" ht="24.75">
      <c r="A1" s="416" t="s">
        <v>301</v>
      </c>
      <c r="B1" s="416"/>
      <c r="C1" s="416"/>
      <c r="D1" s="416"/>
      <c r="E1" s="416"/>
    </row>
    <row r="2" spans="1:5" ht="24.75">
      <c r="A2" s="40"/>
      <c r="B2" s="40"/>
      <c r="C2" s="40"/>
      <c r="D2" s="40"/>
    </row>
    <row r="3" spans="1:5" ht="24.75">
      <c r="A3" s="40"/>
      <c r="B3" s="40"/>
      <c r="C3" s="40"/>
      <c r="D3" s="40"/>
    </row>
    <row r="4" spans="1:5" ht="24.75">
      <c r="A4" s="40"/>
      <c r="B4" s="40"/>
      <c r="C4" s="40"/>
      <c r="D4" s="40"/>
    </row>
    <row r="5" spans="1:5" ht="24.75">
      <c r="A5" s="40"/>
      <c r="B5" s="40"/>
      <c r="C5" s="40"/>
      <c r="D5" s="40"/>
    </row>
    <row r="6" spans="1:5" ht="20.100000000000001" customHeight="1">
      <c r="A6" s="418" t="s">
        <v>640</v>
      </c>
      <c r="B6" s="418"/>
      <c r="C6" s="418"/>
      <c r="D6" s="418"/>
      <c r="E6" s="418"/>
    </row>
    <row r="7" spans="1:5" ht="20.100000000000001" customHeight="1">
      <c r="A7" s="10"/>
      <c r="B7" s="11"/>
      <c r="C7" s="11"/>
      <c r="D7" s="11"/>
      <c r="E7" s="11"/>
    </row>
    <row r="8" spans="1:5" s="218" customFormat="1" ht="20.100000000000001" customHeight="1">
      <c r="A8" s="215"/>
      <c r="B8" s="216"/>
      <c r="C8" s="217"/>
      <c r="D8" s="217"/>
      <c r="E8" s="217"/>
    </row>
    <row r="9" spans="1:5" ht="24.95" customHeight="1">
      <c r="A9" s="137" t="s">
        <v>438</v>
      </c>
      <c r="B9" s="138" t="s">
        <v>278</v>
      </c>
      <c r="C9" s="138" t="s">
        <v>279</v>
      </c>
      <c r="D9" s="138" t="s">
        <v>276</v>
      </c>
      <c r="E9" s="139" t="s">
        <v>280</v>
      </c>
    </row>
    <row r="10" spans="1:5" ht="24.95" customHeight="1">
      <c r="A10" s="135" t="s">
        <v>151</v>
      </c>
      <c r="B10" s="13"/>
      <c r="C10" s="13"/>
      <c r="D10" s="13"/>
      <c r="E10" s="14"/>
    </row>
    <row r="11" spans="1:5" ht="24.95" customHeight="1">
      <c r="A11" s="112" t="s">
        <v>6</v>
      </c>
      <c r="B11" s="237">
        <v>8299</v>
      </c>
      <c r="C11" s="16">
        <v>13848</v>
      </c>
      <c r="D11" s="17">
        <f t="shared" ref="D11:D18" si="0">SUM(B11:C11)</f>
        <v>22147</v>
      </c>
      <c r="E11" s="18">
        <f>C11/B11</f>
        <v>1.6686347752741295</v>
      </c>
    </row>
    <row r="12" spans="1:5" ht="24.95" customHeight="1">
      <c r="A12" s="112" t="s">
        <v>39</v>
      </c>
      <c r="B12" s="238">
        <v>1581</v>
      </c>
      <c r="C12" s="16">
        <v>8262</v>
      </c>
      <c r="D12" s="17">
        <f t="shared" si="0"/>
        <v>9843</v>
      </c>
      <c r="E12" s="18">
        <f t="shared" ref="E12:E18" si="1">C12/B12</f>
        <v>5.225806451612903</v>
      </c>
    </row>
    <row r="13" spans="1:5" ht="24.95" customHeight="1">
      <c r="A13" s="112" t="s">
        <v>67</v>
      </c>
      <c r="B13" s="16">
        <v>8001</v>
      </c>
      <c r="C13" s="16">
        <v>23137</v>
      </c>
      <c r="D13" s="17">
        <f t="shared" si="0"/>
        <v>31138</v>
      </c>
      <c r="E13" s="18">
        <f t="shared" si="1"/>
        <v>2.8917635295588053</v>
      </c>
    </row>
    <row r="14" spans="1:5" ht="24.95" customHeight="1">
      <c r="A14" s="112" t="s">
        <v>150</v>
      </c>
      <c r="B14" s="214">
        <v>5878</v>
      </c>
      <c r="C14" s="16">
        <v>15535</v>
      </c>
      <c r="D14" s="17">
        <f t="shared" si="0"/>
        <v>21413</v>
      </c>
      <c r="E14" s="18">
        <f t="shared" si="1"/>
        <v>2.6429057502551889</v>
      </c>
    </row>
    <row r="15" spans="1:5" ht="24.95" customHeight="1">
      <c r="A15" s="116" t="s">
        <v>68</v>
      </c>
      <c r="B15" s="16">
        <v>7768</v>
      </c>
      <c r="C15" s="16">
        <v>20770</v>
      </c>
      <c r="D15" s="17">
        <f t="shared" si="0"/>
        <v>28538</v>
      </c>
      <c r="E15" s="18">
        <f>C15/B15</f>
        <v>2.6737899073120492</v>
      </c>
    </row>
    <row r="16" spans="1:5" ht="24.95" customHeight="1">
      <c r="A16" s="116" t="s">
        <v>159</v>
      </c>
      <c r="B16" s="16">
        <v>10595</v>
      </c>
      <c r="C16" s="16">
        <v>14759</v>
      </c>
      <c r="D16" s="17">
        <f>SUM(B16:C16)</f>
        <v>25354</v>
      </c>
      <c r="E16" s="18">
        <f>C16/B16</f>
        <v>1.3930155733836715</v>
      </c>
    </row>
    <row r="17" spans="1:7" ht="24.95" customHeight="1">
      <c r="A17" s="112" t="s">
        <v>69</v>
      </c>
      <c r="B17" s="16">
        <v>6429</v>
      </c>
      <c r="C17" s="16">
        <v>37935</v>
      </c>
      <c r="D17" s="17">
        <f t="shared" si="0"/>
        <v>44364</v>
      </c>
      <c r="E17" s="18">
        <f t="shared" si="1"/>
        <v>5.9006066262249179</v>
      </c>
    </row>
    <row r="18" spans="1:7" ht="24.95" customHeight="1">
      <c r="A18" s="112" t="s">
        <v>70</v>
      </c>
      <c r="B18" s="16">
        <v>2973</v>
      </c>
      <c r="C18" s="16">
        <v>10058</v>
      </c>
      <c r="D18" s="17">
        <f t="shared" si="0"/>
        <v>13031</v>
      </c>
      <c r="E18" s="18">
        <f t="shared" si="1"/>
        <v>3.3831146989572822</v>
      </c>
    </row>
    <row r="19" spans="1:7" ht="24.95" customHeight="1">
      <c r="A19" s="134" t="s">
        <v>341</v>
      </c>
      <c r="B19" s="16"/>
      <c r="C19" s="16" t="s">
        <v>270</v>
      </c>
      <c r="D19" s="17"/>
      <c r="E19" s="18" t="s">
        <v>639</v>
      </c>
    </row>
    <row r="20" spans="1:7" ht="24.95" customHeight="1">
      <c r="A20" s="112" t="s">
        <v>71</v>
      </c>
      <c r="B20" s="44">
        <v>1047</v>
      </c>
      <c r="C20" s="44">
        <v>764</v>
      </c>
      <c r="D20" s="17">
        <f t="shared" ref="D20:D37" si="2">SUM(B20:C20)</f>
        <v>1811</v>
      </c>
      <c r="E20" s="18">
        <f t="shared" ref="E20:E37" si="3">C20/B20</f>
        <v>0.72970391595033424</v>
      </c>
      <c r="G20" s="98"/>
    </row>
    <row r="21" spans="1:7" ht="24.95" customHeight="1">
      <c r="A21" s="112" t="s">
        <v>72</v>
      </c>
      <c r="B21" s="44">
        <v>5611</v>
      </c>
      <c r="C21" s="16">
        <v>16427</v>
      </c>
      <c r="D21" s="17">
        <f t="shared" si="2"/>
        <v>22038</v>
      </c>
      <c r="E21" s="18">
        <f t="shared" si="3"/>
        <v>2.9276421315273571</v>
      </c>
      <c r="G21" s="98"/>
    </row>
    <row r="22" spans="1:7" ht="24.95" customHeight="1">
      <c r="A22" s="112" t="s">
        <v>73</v>
      </c>
      <c r="B22" s="44">
        <v>5050</v>
      </c>
      <c r="C22" s="16">
        <v>4748</v>
      </c>
      <c r="D22" s="17">
        <f t="shared" si="2"/>
        <v>9798</v>
      </c>
      <c r="E22" s="18">
        <f t="shared" si="3"/>
        <v>0.94019801980198014</v>
      </c>
      <c r="G22" s="98"/>
    </row>
    <row r="23" spans="1:7" ht="24.95" customHeight="1">
      <c r="A23" s="112" t="s">
        <v>152</v>
      </c>
      <c r="B23" s="44">
        <v>2822</v>
      </c>
      <c r="C23" s="16">
        <v>11914</v>
      </c>
      <c r="D23" s="17">
        <f t="shared" si="2"/>
        <v>14736</v>
      </c>
      <c r="E23" s="18">
        <f t="shared" si="3"/>
        <v>4.2218284904323173</v>
      </c>
      <c r="G23" s="98"/>
    </row>
    <row r="24" spans="1:7" ht="24.95" customHeight="1">
      <c r="A24" s="112" t="s">
        <v>74</v>
      </c>
      <c r="B24" s="44">
        <v>3587</v>
      </c>
      <c r="C24" s="16">
        <v>5086</v>
      </c>
      <c r="D24" s="17">
        <f t="shared" si="2"/>
        <v>8673</v>
      </c>
      <c r="E24" s="18">
        <f t="shared" si="3"/>
        <v>1.4178979648731531</v>
      </c>
      <c r="G24" s="98"/>
    </row>
    <row r="25" spans="1:7" ht="24.95" customHeight="1">
      <c r="A25" s="112" t="s">
        <v>430</v>
      </c>
      <c r="B25" s="44">
        <v>15490</v>
      </c>
      <c r="C25" s="16">
        <v>13997</v>
      </c>
      <c r="D25" s="17">
        <f t="shared" si="2"/>
        <v>29487</v>
      </c>
      <c r="E25" s="18">
        <f t="shared" si="3"/>
        <v>0.90361523563589408</v>
      </c>
      <c r="G25" s="98"/>
    </row>
    <row r="26" spans="1:7" ht="24.95" customHeight="1">
      <c r="A26" s="112" t="s">
        <v>75</v>
      </c>
      <c r="B26" s="16">
        <v>8489</v>
      </c>
      <c r="C26" s="16">
        <v>22339</v>
      </c>
      <c r="D26" s="17">
        <f t="shared" si="2"/>
        <v>30828</v>
      </c>
      <c r="E26" s="18">
        <f t="shared" si="3"/>
        <v>2.6315231476027803</v>
      </c>
      <c r="G26" s="98"/>
    </row>
    <row r="27" spans="1:7" ht="24.95" customHeight="1">
      <c r="A27" s="112" t="s">
        <v>153</v>
      </c>
      <c r="B27" s="44">
        <v>3895</v>
      </c>
      <c r="C27" s="16">
        <v>11969</v>
      </c>
      <c r="D27" s="17">
        <f t="shared" si="2"/>
        <v>15864</v>
      </c>
      <c r="E27" s="18">
        <f t="shared" si="3"/>
        <v>3.0729139922978179</v>
      </c>
      <c r="G27" s="98"/>
    </row>
    <row r="28" spans="1:7" ht="24.95" customHeight="1">
      <c r="A28" s="112" t="s">
        <v>154</v>
      </c>
      <c r="B28" s="44">
        <v>1986</v>
      </c>
      <c r="C28" s="16">
        <v>11604</v>
      </c>
      <c r="D28" s="17">
        <f t="shared" si="2"/>
        <v>13590</v>
      </c>
      <c r="E28" s="18">
        <f t="shared" si="3"/>
        <v>5.8429003021148036</v>
      </c>
      <c r="G28" s="98"/>
    </row>
    <row r="29" spans="1:7" ht="24.95" customHeight="1">
      <c r="A29" s="112" t="s">
        <v>439</v>
      </c>
      <c r="B29" s="44">
        <v>2575</v>
      </c>
      <c r="C29" s="16">
        <v>603</v>
      </c>
      <c r="D29" s="17">
        <f t="shared" si="2"/>
        <v>3178</v>
      </c>
      <c r="E29" s="18">
        <f t="shared" si="3"/>
        <v>0.2341747572815534</v>
      </c>
      <c r="G29" s="98"/>
    </row>
    <row r="30" spans="1:7" ht="24.95" customHeight="1">
      <c r="A30" s="112" t="s">
        <v>155</v>
      </c>
      <c r="B30" s="44">
        <v>1026</v>
      </c>
      <c r="C30" s="16">
        <v>2395</v>
      </c>
      <c r="D30" s="17">
        <f>SUM(B30:C30)</f>
        <v>3421</v>
      </c>
      <c r="E30" s="18">
        <f>C30/B30</f>
        <v>2.3343079922027292</v>
      </c>
      <c r="G30" s="98"/>
    </row>
    <row r="31" spans="1:7" ht="24.95" customHeight="1">
      <c r="A31" s="112" t="s">
        <v>76</v>
      </c>
      <c r="B31" s="44">
        <v>7689</v>
      </c>
      <c r="C31" s="16">
        <v>17409</v>
      </c>
      <c r="D31" s="17">
        <f t="shared" si="2"/>
        <v>25098</v>
      </c>
      <c r="E31" s="18">
        <f t="shared" si="3"/>
        <v>2.2641435817401483</v>
      </c>
      <c r="G31" s="98"/>
    </row>
    <row r="32" spans="1:7" ht="24.95" customHeight="1">
      <c r="A32" s="361" t="s">
        <v>156</v>
      </c>
      <c r="B32" s="362">
        <v>8562</v>
      </c>
      <c r="C32" s="359">
        <v>30016</v>
      </c>
      <c r="D32" s="360">
        <f t="shared" si="2"/>
        <v>38578</v>
      </c>
      <c r="E32" s="363">
        <f t="shared" si="3"/>
        <v>3.5057229619247838</v>
      </c>
      <c r="G32" s="98"/>
    </row>
    <row r="33" spans="1:7" ht="24.95" customHeight="1">
      <c r="A33" s="112" t="s">
        <v>157</v>
      </c>
      <c r="B33" s="44">
        <v>2239</v>
      </c>
      <c r="C33" s="16">
        <v>13733</v>
      </c>
      <c r="D33" s="17">
        <f t="shared" si="2"/>
        <v>15972</v>
      </c>
      <c r="E33" s="18">
        <f t="shared" si="3"/>
        <v>6.1335417597141584</v>
      </c>
      <c r="G33" s="98"/>
    </row>
    <row r="34" spans="1:7" ht="24.95" customHeight="1">
      <c r="A34" s="112" t="s">
        <v>158</v>
      </c>
      <c r="B34" s="44">
        <v>1986</v>
      </c>
      <c r="C34" s="16">
        <v>27262</v>
      </c>
      <c r="D34" s="17">
        <f t="shared" si="2"/>
        <v>29248</v>
      </c>
      <c r="E34" s="18">
        <f t="shared" si="3"/>
        <v>13.727089627391742</v>
      </c>
      <c r="G34" s="98"/>
    </row>
    <row r="35" spans="1:7" ht="24.95" customHeight="1">
      <c r="A35" s="112" t="s">
        <v>160</v>
      </c>
      <c r="B35" s="44">
        <v>2927</v>
      </c>
      <c r="C35" s="16">
        <v>6887</v>
      </c>
      <c r="D35" s="17">
        <f t="shared" si="2"/>
        <v>9814</v>
      </c>
      <c r="E35" s="18">
        <f t="shared" si="3"/>
        <v>2.3529210796036897</v>
      </c>
      <c r="G35" s="98"/>
    </row>
    <row r="36" spans="1:7" ht="24.95" customHeight="1">
      <c r="A36" s="112" t="s">
        <v>161</v>
      </c>
      <c r="B36" s="44">
        <v>7846</v>
      </c>
      <c r="C36" s="16">
        <v>28615</v>
      </c>
      <c r="D36" s="17">
        <f t="shared" si="2"/>
        <v>36461</v>
      </c>
      <c r="E36" s="18">
        <f t="shared" si="3"/>
        <v>3.6470813153199084</v>
      </c>
      <c r="G36" s="98"/>
    </row>
    <row r="37" spans="1:7" ht="24.95" customHeight="1">
      <c r="A37" s="112" t="s">
        <v>162</v>
      </c>
      <c r="B37" s="44">
        <v>9524</v>
      </c>
      <c r="C37" s="16">
        <v>23531</v>
      </c>
      <c r="D37" s="17">
        <f t="shared" si="2"/>
        <v>33055</v>
      </c>
      <c r="E37" s="18">
        <f t="shared" si="3"/>
        <v>2.470705585888282</v>
      </c>
      <c r="G37" s="98"/>
    </row>
    <row r="38" spans="1:7" ht="24.95" customHeight="1">
      <c r="A38" s="112" t="s">
        <v>40</v>
      </c>
      <c r="B38" s="44">
        <v>4242</v>
      </c>
      <c r="C38" s="16">
        <v>20346</v>
      </c>
      <c r="D38" s="17">
        <f>SUM(B38:C38)</f>
        <v>24588</v>
      </c>
      <c r="E38" s="18">
        <f>C38/B38</f>
        <v>4.7963224893917964</v>
      </c>
      <c r="G38" s="98"/>
    </row>
    <row r="39" spans="1:7" ht="24.95" customHeight="1">
      <c r="A39" s="112" t="s">
        <v>41</v>
      </c>
      <c r="B39" s="44">
        <v>95</v>
      </c>
      <c r="C39" s="16">
        <v>2077</v>
      </c>
      <c r="D39" s="17">
        <f>SUM(B39:C39)</f>
        <v>2172</v>
      </c>
      <c r="E39" s="18">
        <f>C39/B39</f>
        <v>21.86315789473684</v>
      </c>
      <c r="G39" s="98"/>
    </row>
    <row r="40" spans="1:7">
      <c r="A40" s="15"/>
      <c r="B40" s="98"/>
      <c r="C40" s="98"/>
    </row>
    <row r="41" spans="1:7">
      <c r="A41" s="15"/>
      <c r="B41" s="98"/>
      <c r="C41" t="s">
        <v>270</v>
      </c>
    </row>
    <row r="42" spans="1:7" ht="19.5">
      <c r="A42" s="19" t="s">
        <v>270</v>
      </c>
      <c r="B42" s="20"/>
      <c r="C42" s="20"/>
      <c r="D42" s="21"/>
      <c r="E42" s="22" t="s">
        <v>270</v>
      </c>
    </row>
    <row r="43" spans="1:7" ht="19.5">
      <c r="A43" s="19"/>
      <c r="B43" s="20"/>
      <c r="C43" s="20"/>
      <c r="D43" s="21"/>
      <c r="E43" s="22"/>
    </row>
    <row r="44" spans="1:7" ht="19.5">
      <c r="A44" s="418" t="s">
        <v>277</v>
      </c>
      <c r="B44" s="418"/>
      <c r="C44" s="418"/>
      <c r="D44" s="418"/>
      <c r="E44" s="418"/>
    </row>
    <row r="45" spans="1:7" ht="15.75">
      <c r="A45" s="10" t="s">
        <v>270</v>
      </c>
      <c r="B45" s="23" t="s">
        <v>270</v>
      </c>
      <c r="C45" s="24"/>
      <c r="D45" s="24"/>
      <c r="E45" s="25"/>
    </row>
    <row r="46" spans="1:7" ht="15.75">
      <c r="A46" s="10"/>
      <c r="B46" s="23"/>
      <c r="C46" s="24"/>
      <c r="D46" s="24"/>
      <c r="E46" s="25"/>
    </row>
    <row r="47" spans="1:7" ht="19.5">
      <c r="A47" s="137" t="s">
        <v>264</v>
      </c>
      <c r="B47" s="138" t="s">
        <v>278</v>
      </c>
      <c r="C47" s="138" t="s">
        <v>279</v>
      </c>
      <c r="D47" s="138" t="s">
        <v>276</v>
      </c>
      <c r="E47" s="139" t="s">
        <v>280</v>
      </c>
    </row>
    <row r="48" spans="1:7" ht="19.5">
      <c r="A48" s="19"/>
      <c r="B48" s="20"/>
      <c r="C48" s="20"/>
      <c r="D48" s="21"/>
      <c r="E48" s="22"/>
    </row>
    <row r="49" spans="1:5" ht="24.95" customHeight="1">
      <c r="A49" s="26" t="s">
        <v>281</v>
      </c>
      <c r="B49" s="27"/>
      <c r="C49" s="27"/>
      <c r="D49" s="28" t="s">
        <v>270</v>
      </c>
      <c r="E49" s="29" t="s">
        <v>270</v>
      </c>
    </row>
    <row r="50" spans="1:5" ht="24.95" customHeight="1">
      <c r="A50" s="112" t="s">
        <v>163</v>
      </c>
      <c r="B50" s="16">
        <v>455</v>
      </c>
      <c r="C50" s="17">
        <v>24</v>
      </c>
      <c r="D50" s="17">
        <f>B50+C50</f>
        <v>479</v>
      </c>
      <c r="E50" s="18">
        <f>C50/B50</f>
        <v>5.2747252747252747E-2</v>
      </c>
    </row>
    <row r="51" spans="1:5" ht="24.95" customHeight="1">
      <c r="A51" s="112" t="s">
        <v>164</v>
      </c>
      <c r="B51" s="359">
        <v>11526</v>
      </c>
      <c r="C51" s="360">
        <v>5940</v>
      </c>
      <c r="D51" s="17">
        <f>B51+C51</f>
        <v>17466</v>
      </c>
      <c r="E51" s="18">
        <f>C51/B51</f>
        <v>0.51535658511192084</v>
      </c>
    </row>
    <row r="52" spans="1:5" ht="24.95" customHeight="1">
      <c r="A52" s="112" t="s">
        <v>76</v>
      </c>
      <c r="B52" s="16">
        <v>2357</v>
      </c>
      <c r="C52" s="17">
        <v>1177</v>
      </c>
      <c r="D52" s="17">
        <f>B52+C52</f>
        <v>3534</v>
      </c>
      <c r="E52" s="18">
        <f>C52/B52</f>
        <v>0.49936359779380568</v>
      </c>
    </row>
    <row r="53" spans="1:5" ht="24.95" customHeight="1">
      <c r="A53" s="112" t="s">
        <v>165</v>
      </c>
      <c r="B53" s="16">
        <v>883</v>
      </c>
      <c r="C53" s="17">
        <v>1081</v>
      </c>
      <c r="D53" s="17">
        <f>B53+C53</f>
        <v>1964</v>
      </c>
      <c r="E53" s="18">
        <f>C53/B53</f>
        <v>1.2242355605889015</v>
      </c>
    </row>
    <row r="54" spans="1:5" ht="24.95" customHeight="1">
      <c r="A54" s="112" t="s">
        <v>166</v>
      </c>
      <c r="B54" s="16">
        <v>522</v>
      </c>
      <c r="C54" s="17">
        <v>587</v>
      </c>
      <c r="D54" s="17">
        <f>B54+C54</f>
        <v>1109</v>
      </c>
      <c r="E54" s="18">
        <f>C54/B54</f>
        <v>1.1245210727969348</v>
      </c>
    </row>
    <row r="55" spans="1:5" ht="18" customHeight="1">
      <c r="A55" s="15" t="s">
        <v>270</v>
      </c>
      <c r="B55" s="16"/>
      <c r="C55" s="16"/>
      <c r="D55" s="17" t="s">
        <v>270</v>
      </c>
      <c r="E55" s="18" t="s">
        <v>270</v>
      </c>
    </row>
    <row r="56" spans="1:5">
      <c r="A56" s="133"/>
      <c r="B56" s="31"/>
      <c r="C56" s="31"/>
      <c r="D56" s="31" t="s">
        <v>270</v>
      </c>
      <c r="E56" s="32" t="s">
        <v>270</v>
      </c>
    </row>
    <row r="57" spans="1:5">
      <c r="B57" s="98"/>
      <c r="C57" s="98"/>
    </row>
    <row r="59" spans="1:5" ht="20.100000000000001" customHeight="1">
      <c r="A59" s="33" t="s">
        <v>52</v>
      </c>
      <c r="B59" s="34">
        <f>SUM(B11:B55)</f>
        <v>163955</v>
      </c>
      <c r="C59" s="34">
        <f>SUM(C11:C55)</f>
        <v>424835</v>
      </c>
      <c r="D59" s="34">
        <f>C59+B59</f>
        <v>588790</v>
      </c>
      <c r="E59" s="35">
        <f>C59/B59</f>
        <v>2.5911683083772985</v>
      </c>
    </row>
    <row r="61" spans="1:5">
      <c r="A61" s="98"/>
      <c r="C61" t="s">
        <v>270</v>
      </c>
      <c r="D61" s="98"/>
    </row>
    <row r="62" spans="1:5">
      <c r="B62" s="98"/>
      <c r="C62" s="98" t="s">
        <v>270</v>
      </c>
    </row>
    <row r="64" spans="1:5" ht="19.5">
      <c r="A64" s="141" t="s">
        <v>295</v>
      </c>
    </row>
    <row r="67" spans="1:5" ht="24.95" customHeight="1">
      <c r="A67" s="56"/>
      <c r="B67" s="98"/>
      <c r="C67" s="98"/>
      <c r="D67" s="41"/>
    </row>
    <row r="68" spans="1:5" ht="15.75">
      <c r="A68" s="39" t="s">
        <v>547</v>
      </c>
    </row>
    <row r="71" spans="1:5">
      <c r="B71" s="142" t="s">
        <v>278</v>
      </c>
      <c r="C71" s="142" t="s">
        <v>302</v>
      </c>
      <c r="D71" s="142" t="s">
        <v>276</v>
      </c>
      <c r="E71" s="142" t="s">
        <v>276</v>
      </c>
    </row>
    <row r="72" spans="1:5">
      <c r="A72" s="41"/>
      <c r="B72" s="41"/>
      <c r="C72" s="41"/>
      <c r="D72" s="42"/>
    </row>
    <row r="73" spans="1:5" ht="25.15" customHeight="1">
      <c r="A73" s="56">
        <v>2015</v>
      </c>
      <c r="B73" s="41">
        <v>190468</v>
      </c>
      <c r="C73" s="41">
        <v>392575</v>
      </c>
      <c r="D73" s="41">
        <f>B73+C73</f>
        <v>583043</v>
      </c>
      <c r="E73" s="198">
        <f>C73/B73</f>
        <v>2.0611073776172377</v>
      </c>
    </row>
    <row r="74" spans="1:5" ht="25.15" customHeight="1">
      <c r="A74" s="56">
        <v>2016</v>
      </c>
      <c r="B74" s="41">
        <v>176019</v>
      </c>
      <c r="C74" s="41">
        <v>422799</v>
      </c>
      <c r="D74" s="41">
        <f>B74+C74</f>
        <v>598818</v>
      </c>
      <c r="E74" s="198">
        <f>C74/B74</f>
        <v>2.4020077378010329</v>
      </c>
    </row>
    <row r="75" spans="1:5" ht="25.15" customHeight="1">
      <c r="A75" s="56">
        <v>2017</v>
      </c>
      <c r="B75" s="41">
        <v>176769</v>
      </c>
      <c r="C75" s="41">
        <v>432399</v>
      </c>
      <c r="D75" s="41">
        <f>B75+C75</f>
        <v>609168</v>
      </c>
      <c r="E75" s="198">
        <f>C75/B75</f>
        <v>2.4461246032958268</v>
      </c>
    </row>
    <row r="76" spans="1:5" ht="25.15" customHeight="1">
      <c r="A76" s="56">
        <v>2018</v>
      </c>
      <c r="B76" s="41">
        <v>163955</v>
      </c>
      <c r="C76" s="41">
        <v>424835</v>
      </c>
      <c r="D76" s="41">
        <f>B76+C76</f>
        <v>588790</v>
      </c>
      <c r="E76" s="198">
        <f>C76/B76</f>
        <v>2.5911683083772985</v>
      </c>
    </row>
    <row r="78" spans="1:5" ht="233.25" customHeight="1"/>
    <row r="79" spans="1:5" ht="33.75" customHeight="1"/>
    <row r="80" spans="1:5" ht="18" customHeight="1"/>
    <row r="82" spans="1:5" ht="19.5">
      <c r="A82" s="419" t="s">
        <v>550</v>
      </c>
      <c r="B82" s="419"/>
      <c r="C82" s="419"/>
      <c r="D82" s="419"/>
      <c r="E82" s="419"/>
    </row>
    <row r="85" spans="1:5">
      <c r="A85" s="325" t="s">
        <v>644</v>
      </c>
      <c r="B85" s="1">
        <v>15986</v>
      </c>
    </row>
    <row r="86" spans="1:5">
      <c r="A86" s="325" t="s">
        <v>551</v>
      </c>
      <c r="B86" s="1">
        <v>3256</v>
      </c>
    </row>
    <row r="87" spans="1:5">
      <c r="A87" s="325" t="s">
        <v>643</v>
      </c>
      <c r="B87" s="1">
        <v>1515</v>
      </c>
    </row>
    <row r="88" spans="1:5">
      <c r="A88" s="325" t="s">
        <v>642</v>
      </c>
      <c r="B88" s="1">
        <v>2918</v>
      </c>
    </row>
    <row r="89" spans="1:5">
      <c r="A89" s="325" t="s">
        <v>641</v>
      </c>
      <c r="B89" s="1">
        <v>1113</v>
      </c>
    </row>
    <row r="90" spans="1:5">
      <c r="A90" s="325" t="s">
        <v>645</v>
      </c>
      <c r="B90" s="1">
        <v>17</v>
      </c>
    </row>
    <row r="91" spans="1:5">
      <c r="A91" s="325" t="s">
        <v>647</v>
      </c>
      <c r="B91" s="1">
        <v>1272</v>
      </c>
    </row>
    <row r="92" spans="1:5" ht="27" customHeight="1">
      <c r="A92" s="38" t="s">
        <v>646</v>
      </c>
      <c r="B92" s="380">
        <f>SUM(B85:B91)</f>
        <v>26077</v>
      </c>
    </row>
  </sheetData>
  <mergeCells count="4">
    <mergeCell ref="A44:E44"/>
    <mergeCell ref="A6:E6"/>
    <mergeCell ref="A1:E1"/>
    <mergeCell ref="A82:E82"/>
  </mergeCells>
  <phoneticPr fontId="0" type="noConversion"/>
  <pageMargins left="1.1299999999999999" right="0.75" top="0.56999999999999995" bottom="0.56000000000000005" header="0" footer="0"/>
  <pageSetup paperSize="9" scale="60" orientation="portrait" horizontalDpi="300" verticalDpi="300" r:id="rId1"/>
  <headerFooter alignWithMargins="0"/>
  <rowBreaks count="3" manualBreakCount="3">
    <brk id="41" max="16383" man="1"/>
    <brk id="62" max="16383" man="1"/>
    <brk id="123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Q135"/>
  <sheetViews>
    <sheetView view="pageBreakPreview" zoomScaleNormal="90" zoomScaleSheetLayoutView="100" workbookViewId="0">
      <selection activeCell="E136" sqref="E136"/>
    </sheetView>
  </sheetViews>
  <sheetFormatPr baseColWidth="10" defaultRowHeight="12.75"/>
  <cols>
    <col min="1" max="1" width="33.5703125" customWidth="1"/>
    <col min="2" max="2" width="18.7109375" customWidth="1"/>
    <col min="3" max="3" width="12.28515625" customWidth="1"/>
    <col min="4" max="4" width="28.42578125" customWidth="1"/>
    <col min="5" max="5" width="19.5703125" customWidth="1"/>
    <col min="9" max="9" width="22" customWidth="1"/>
  </cols>
  <sheetData>
    <row r="1" spans="1:5" ht="24.75">
      <c r="A1" s="416" t="s">
        <v>303</v>
      </c>
      <c r="B1" s="416"/>
      <c r="C1" s="416"/>
      <c r="D1" s="416"/>
      <c r="E1" s="416"/>
    </row>
    <row r="2" spans="1:5" ht="24.75">
      <c r="A2" s="40"/>
      <c r="B2" s="40"/>
      <c r="C2" s="40"/>
      <c r="D2" s="40"/>
    </row>
    <row r="5" spans="1:5" ht="18" customHeight="1">
      <c r="A5" s="9" t="s">
        <v>270</v>
      </c>
      <c r="B5" s="420" t="s">
        <v>270</v>
      </c>
      <c r="C5" s="420"/>
      <c r="D5" s="420"/>
      <c r="E5" s="420"/>
    </row>
    <row r="6" spans="1:5" ht="20.100000000000001" customHeight="1">
      <c r="A6" s="418" t="s">
        <v>648</v>
      </c>
      <c r="B6" s="418"/>
      <c r="C6" s="418"/>
      <c r="D6" s="418"/>
      <c r="E6" s="418"/>
    </row>
    <row r="7" spans="1:5" ht="20.100000000000001" customHeight="1">
      <c r="A7" s="10"/>
      <c r="B7" s="11"/>
      <c r="C7" s="11"/>
      <c r="D7" s="11"/>
      <c r="E7" s="11"/>
    </row>
    <row r="8" spans="1:5" ht="20.100000000000001" customHeight="1">
      <c r="A8" s="10"/>
      <c r="B8" s="11"/>
      <c r="C8" s="11"/>
      <c r="D8" s="11"/>
      <c r="E8" s="11"/>
    </row>
    <row r="9" spans="1:5" ht="19.5">
      <c r="A9" s="137" t="s">
        <v>77</v>
      </c>
      <c r="B9" s="144" t="s">
        <v>306</v>
      </c>
      <c r="C9" s="144" t="s">
        <v>270</v>
      </c>
      <c r="D9" s="144" t="s">
        <v>138</v>
      </c>
      <c r="E9" s="144" t="s">
        <v>276</v>
      </c>
    </row>
    <row r="10" spans="1:5" ht="19.5">
      <c r="A10" s="143"/>
      <c r="B10" s="145" t="s">
        <v>305</v>
      </c>
      <c r="C10" s="146"/>
      <c r="D10" s="145" t="s">
        <v>307</v>
      </c>
      <c r="E10" s="147"/>
    </row>
    <row r="11" spans="1:5" ht="24.95" customHeight="1">
      <c r="A11" s="112" t="s">
        <v>143</v>
      </c>
      <c r="B11" s="44">
        <f>769+353</f>
        <v>1122</v>
      </c>
      <c r="C11" s="16"/>
      <c r="D11" s="17">
        <f>444+5</f>
        <v>449</v>
      </c>
      <c r="E11" s="43">
        <f>D11+B11</f>
        <v>1571</v>
      </c>
    </row>
    <row r="12" spans="1:5" ht="24.95" customHeight="1">
      <c r="A12" s="112" t="s">
        <v>139</v>
      </c>
      <c r="B12" s="44">
        <f>622+152</f>
        <v>774</v>
      </c>
      <c r="C12" s="16"/>
      <c r="D12" s="17">
        <v>1</v>
      </c>
      <c r="E12" s="43">
        <f>D12+B12</f>
        <v>775</v>
      </c>
    </row>
    <row r="13" spans="1:5" ht="24.95" customHeight="1">
      <c r="A13" s="112" t="s">
        <v>140</v>
      </c>
      <c r="B13" s="44">
        <f>1353+858</f>
        <v>2211</v>
      </c>
      <c r="C13" s="16"/>
      <c r="D13" s="17">
        <f>579+8</f>
        <v>587</v>
      </c>
      <c r="E13" s="43">
        <f t="shared" ref="E13:E26" si="0">D13+B13</f>
        <v>2798</v>
      </c>
    </row>
    <row r="14" spans="1:5" ht="24.95" customHeight="1">
      <c r="A14" s="112" t="s">
        <v>141</v>
      </c>
      <c r="B14" s="44">
        <f>289+53</f>
        <v>342</v>
      </c>
      <c r="C14" s="16"/>
      <c r="D14" s="17">
        <v>179</v>
      </c>
      <c r="E14" s="43">
        <f t="shared" si="0"/>
        <v>521</v>
      </c>
    </row>
    <row r="15" spans="1:5" ht="24.95" customHeight="1">
      <c r="A15" s="112" t="s">
        <v>274</v>
      </c>
      <c r="B15" s="44">
        <f>260+313</f>
        <v>573</v>
      </c>
      <c r="C15" s="16"/>
      <c r="D15" s="17">
        <f>761+3</f>
        <v>764</v>
      </c>
      <c r="E15" s="43">
        <f>D15+B15</f>
        <v>1337</v>
      </c>
    </row>
    <row r="16" spans="1:5" ht="24.95" customHeight="1">
      <c r="A16" s="112" t="s">
        <v>144</v>
      </c>
      <c r="B16" s="44">
        <f>752+353</f>
        <v>1105</v>
      </c>
      <c r="C16" s="16"/>
      <c r="D16" s="17">
        <f>1212+81</f>
        <v>1293</v>
      </c>
      <c r="E16" s="43">
        <f t="shared" si="0"/>
        <v>2398</v>
      </c>
    </row>
    <row r="17" spans="1:9" ht="24.95" customHeight="1">
      <c r="A17" s="112" t="s">
        <v>142</v>
      </c>
      <c r="B17" s="44">
        <f>316+92</f>
        <v>408</v>
      </c>
      <c r="C17" s="16"/>
      <c r="D17" s="17">
        <v>0</v>
      </c>
      <c r="E17" s="43">
        <f>D17+B17</f>
        <v>408</v>
      </c>
    </row>
    <row r="18" spans="1:9" ht="24.95" customHeight="1">
      <c r="A18" s="112" t="s">
        <v>147</v>
      </c>
      <c r="B18" s="44">
        <f>6</f>
        <v>6</v>
      </c>
      <c r="C18" s="16"/>
      <c r="D18" s="17">
        <f>7</f>
        <v>7</v>
      </c>
      <c r="E18" s="43">
        <f>D18+B18</f>
        <v>13</v>
      </c>
    </row>
    <row r="19" spans="1:9" ht="24.95" customHeight="1">
      <c r="A19" s="112" t="s">
        <v>95</v>
      </c>
      <c r="B19" s="44">
        <f>557+518</f>
        <v>1075</v>
      </c>
      <c r="C19" s="16"/>
      <c r="D19" s="17">
        <f>148+3</f>
        <v>151</v>
      </c>
      <c r="E19" s="43">
        <f>D19+B19</f>
        <v>1226</v>
      </c>
    </row>
    <row r="20" spans="1:9" ht="24.95" customHeight="1">
      <c r="A20" s="112" t="s">
        <v>145</v>
      </c>
      <c r="B20" s="44">
        <f>692+356</f>
        <v>1048</v>
      </c>
      <c r="C20" s="16"/>
      <c r="D20" s="17">
        <f>60</f>
        <v>60</v>
      </c>
      <c r="E20" s="43">
        <f t="shared" si="0"/>
        <v>1108</v>
      </c>
    </row>
    <row r="21" spans="1:9" ht="24.95" customHeight="1">
      <c r="A21" s="112" t="s">
        <v>417</v>
      </c>
      <c r="B21" s="44">
        <f>18+41</f>
        <v>59</v>
      </c>
      <c r="C21" s="16"/>
      <c r="D21" s="17">
        <f>2059+9</f>
        <v>2068</v>
      </c>
      <c r="E21" s="43">
        <f t="shared" si="0"/>
        <v>2127</v>
      </c>
    </row>
    <row r="22" spans="1:9" ht="24.95" customHeight="1">
      <c r="A22" s="112" t="s">
        <v>273</v>
      </c>
      <c r="B22" s="44">
        <f>880+152</f>
        <v>1032</v>
      </c>
      <c r="C22" s="16"/>
      <c r="D22" s="17">
        <f>654+7</f>
        <v>661</v>
      </c>
      <c r="E22" s="43">
        <f t="shared" si="0"/>
        <v>1693</v>
      </c>
    </row>
    <row r="23" spans="1:9" ht="24.95" customHeight="1">
      <c r="A23" s="112" t="s">
        <v>32</v>
      </c>
      <c r="B23" s="44">
        <f>1798+319</f>
        <v>2117</v>
      </c>
      <c r="C23" s="16"/>
      <c r="D23" s="17">
        <f>373+5</f>
        <v>378</v>
      </c>
      <c r="E23" s="43">
        <f t="shared" si="0"/>
        <v>2495</v>
      </c>
    </row>
    <row r="24" spans="1:9" ht="24.95" customHeight="1">
      <c r="A24" s="112" t="s">
        <v>146</v>
      </c>
      <c r="B24" s="44">
        <f>1045+258</f>
        <v>1303</v>
      </c>
      <c r="C24" s="16"/>
      <c r="D24" s="17">
        <f>545+14</f>
        <v>559</v>
      </c>
      <c r="E24" s="43">
        <f t="shared" si="0"/>
        <v>1862</v>
      </c>
    </row>
    <row r="25" spans="1:9" ht="24.95" customHeight="1">
      <c r="A25" s="112" t="s">
        <v>148</v>
      </c>
      <c r="B25" s="44">
        <v>98</v>
      </c>
      <c r="C25" s="16"/>
      <c r="D25" s="17">
        <v>0</v>
      </c>
      <c r="E25" s="43">
        <f t="shared" si="0"/>
        <v>98</v>
      </c>
    </row>
    <row r="26" spans="1:9" ht="24.95" customHeight="1">
      <c r="A26" s="227" t="s">
        <v>649</v>
      </c>
      <c r="B26" s="44">
        <v>6</v>
      </c>
      <c r="C26" s="16"/>
      <c r="D26" s="17"/>
      <c r="E26" s="43">
        <f t="shared" si="0"/>
        <v>6</v>
      </c>
    </row>
    <row r="27" spans="1:9" ht="24.95" customHeight="1">
      <c r="A27" s="47" t="s">
        <v>276</v>
      </c>
      <c r="B27" s="51">
        <f>SUM(B11:B26)</f>
        <v>13279</v>
      </c>
      <c r="C27" s="48"/>
      <c r="D27" s="49">
        <f>SUM(D11:D26)</f>
        <v>7157</v>
      </c>
      <c r="E27" s="50">
        <f>SUM(E11:E26)</f>
        <v>20436</v>
      </c>
    </row>
    <row r="28" spans="1:9" ht="18" customHeight="1">
      <c r="A28" s="15" t="s">
        <v>270</v>
      </c>
      <c r="B28" s="16"/>
      <c r="C28" s="16"/>
      <c r="D28" s="17"/>
      <c r="E28" s="18"/>
    </row>
    <row r="29" spans="1:9" ht="18" customHeight="1">
      <c r="A29" s="15" t="s">
        <v>270</v>
      </c>
      <c r="B29" s="16"/>
      <c r="C29" s="16"/>
      <c r="D29" s="17"/>
      <c r="E29" s="18"/>
      <c r="I29" s="15"/>
    </row>
    <row r="30" spans="1:9" ht="18" customHeight="1">
      <c r="A30" s="15" t="s">
        <v>270</v>
      </c>
      <c r="B30" s="16"/>
      <c r="C30" s="16"/>
      <c r="D30" s="17"/>
      <c r="E30" s="18"/>
      <c r="I30" s="15"/>
    </row>
    <row r="31" spans="1:9" ht="18" customHeight="1">
      <c r="A31" s="418" t="s">
        <v>638</v>
      </c>
      <c r="B31" s="418"/>
      <c r="C31" s="418"/>
      <c r="D31" s="418"/>
      <c r="E31" s="418"/>
      <c r="I31" s="15"/>
    </row>
    <row r="32" spans="1:9" ht="18" customHeight="1">
      <c r="A32" s="10"/>
      <c r="B32" s="11"/>
      <c r="C32" s="11"/>
      <c r="D32" s="11"/>
      <c r="E32" s="11"/>
      <c r="I32" s="15"/>
    </row>
    <row r="33" spans="1:9" ht="18" customHeight="1">
      <c r="A33" s="10"/>
      <c r="B33" s="11"/>
      <c r="C33" s="11"/>
      <c r="D33" s="11"/>
      <c r="E33" s="11"/>
      <c r="I33" s="15"/>
    </row>
    <row r="34" spans="1:9" ht="24.95" customHeight="1">
      <c r="A34" s="143"/>
      <c r="B34" s="144" t="s">
        <v>308</v>
      </c>
      <c r="C34" s="144" t="s">
        <v>270</v>
      </c>
      <c r="D34" s="144" t="s">
        <v>310</v>
      </c>
      <c r="E34" s="144" t="s">
        <v>276</v>
      </c>
      <c r="I34" s="15"/>
    </row>
    <row r="35" spans="1:9" ht="24.95" customHeight="1">
      <c r="A35" s="143"/>
      <c r="B35" s="145" t="s">
        <v>309</v>
      </c>
      <c r="C35" s="146"/>
      <c r="D35" s="145" t="s">
        <v>311</v>
      </c>
      <c r="E35" s="147"/>
      <c r="I35" s="15"/>
    </row>
    <row r="36" spans="1:9" ht="30" customHeight="1">
      <c r="A36" s="113" t="s">
        <v>312</v>
      </c>
      <c r="B36" s="44">
        <v>1331</v>
      </c>
      <c r="C36" s="16"/>
      <c r="D36" s="17">
        <v>373</v>
      </c>
      <c r="E36" s="43">
        <f>D36+B36</f>
        <v>1704</v>
      </c>
      <c r="I36" s="15"/>
    </row>
    <row r="37" spans="1:9" ht="30" customHeight="1">
      <c r="A37" s="113" t="s">
        <v>313</v>
      </c>
      <c r="B37" s="44">
        <v>1554</v>
      </c>
      <c r="C37" s="16"/>
      <c r="D37" s="17">
        <v>311</v>
      </c>
      <c r="E37" s="43">
        <f t="shared" ref="E37:E47" si="1">D37+B37</f>
        <v>1865</v>
      </c>
      <c r="I37" s="15"/>
    </row>
    <row r="38" spans="1:9" ht="30" customHeight="1">
      <c r="A38" s="113" t="s">
        <v>314</v>
      </c>
      <c r="B38" s="44">
        <v>1504</v>
      </c>
      <c r="C38" s="16"/>
      <c r="D38" s="17">
        <v>323</v>
      </c>
      <c r="E38" s="43">
        <f t="shared" si="1"/>
        <v>1827</v>
      </c>
      <c r="I38" s="15"/>
    </row>
    <row r="39" spans="1:9" ht="30" customHeight="1">
      <c r="A39" s="113" t="s">
        <v>315</v>
      </c>
      <c r="B39" s="44">
        <v>1652</v>
      </c>
      <c r="C39" s="16"/>
      <c r="D39" s="17">
        <v>339</v>
      </c>
      <c r="E39" s="43">
        <f t="shared" si="1"/>
        <v>1991</v>
      </c>
      <c r="I39" s="15"/>
    </row>
    <row r="40" spans="1:9" ht="30" customHeight="1">
      <c r="A40" s="113" t="s">
        <v>316</v>
      </c>
      <c r="B40" s="44">
        <v>1624</v>
      </c>
      <c r="C40" s="16"/>
      <c r="D40" s="234">
        <v>349</v>
      </c>
      <c r="E40" s="43">
        <f t="shared" si="1"/>
        <v>1973</v>
      </c>
      <c r="I40" s="15"/>
    </row>
    <row r="41" spans="1:9" ht="30" customHeight="1">
      <c r="A41" s="113" t="s">
        <v>317</v>
      </c>
      <c r="B41" s="44">
        <v>1506</v>
      </c>
      <c r="C41" s="16"/>
      <c r="D41" s="17">
        <v>364</v>
      </c>
      <c r="E41" s="43">
        <f t="shared" si="1"/>
        <v>1870</v>
      </c>
      <c r="I41" s="15"/>
    </row>
    <row r="42" spans="1:9" ht="30" customHeight="1">
      <c r="A42" s="113" t="s">
        <v>318</v>
      </c>
      <c r="B42" s="44">
        <v>998</v>
      </c>
      <c r="C42" s="16"/>
      <c r="D42" s="17">
        <v>322</v>
      </c>
      <c r="E42" s="43">
        <f t="shared" si="1"/>
        <v>1320</v>
      </c>
      <c r="I42" s="15"/>
    </row>
    <row r="43" spans="1:9" ht="30" customHeight="1">
      <c r="A43" s="113" t="s">
        <v>319</v>
      </c>
      <c r="B43" s="44">
        <v>963</v>
      </c>
      <c r="C43" s="16"/>
      <c r="D43" s="17">
        <v>318</v>
      </c>
      <c r="E43" s="43">
        <f t="shared" si="1"/>
        <v>1281</v>
      </c>
      <c r="I43" s="15"/>
    </row>
    <row r="44" spans="1:9" ht="30" customHeight="1">
      <c r="A44" s="113" t="s">
        <v>320</v>
      </c>
      <c r="B44" s="44">
        <v>882</v>
      </c>
      <c r="C44" s="16"/>
      <c r="D44" s="234">
        <v>343</v>
      </c>
      <c r="E44" s="43">
        <f t="shared" si="1"/>
        <v>1225</v>
      </c>
    </row>
    <row r="45" spans="1:9" ht="30" customHeight="1">
      <c r="A45" s="113" t="s">
        <v>321</v>
      </c>
      <c r="B45" s="44">
        <v>1694</v>
      </c>
      <c r="C45" s="44"/>
      <c r="D45" s="44">
        <v>346</v>
      </c>
      <c r="E45" s="43">
        <f t="shared" si="1"/>
        <v>2040</v>
      </c>
    </row>
    <row r="46" spans="1:9" ht="30" customHeight="1">
      <c r="A46" s="113" t="s">
        <v>322</v>
      </c>
      <c r="B46" s="44">
        <v>1579</v>
      </c>
      <c r="C46" s="16"/>
      <c r="D46" s="17">
        <v>317</v>
      </c>
      <c r="E46" s="43">
        <f t="shared" si="1"/>
        <v>1896</v>
      </c>
      <c r="I46" s="15"/>
    </row>
    <row r="47" spans="1:9" ht="30" customHeight="1">
      <c r="A47" s="113" t="s">
        <v>323</v>
      </c>
      <c r="B47" s="44">
        <v>1091</v>
      </c>
      <c r="C47" s="16"/>
      <c r="D47" s="17">
        <v>353</v>
      </c>
      <c r="E47" s="43">
        <f t="shared" si="1"/>
        <v>1444</v>
      </c>
    </row>
    <row r="48" spans="1:9" ht="24.95" customHeight="1">
      <c r="A48" s="15" t="s">
        <v>270</v>
      </c>
      <c r="B48" s="16"/>
      <c r="C48" s="16"/>
      <c r="D48" s="17"/>
      <c r="E48" s="43"/>
    </row>
    <row r="49" spans="1:5" ht="24.95" customHeight="1">
      <c r="A49" s="15" t="s">
        <v>270</v>
      </c>
      <c r="B49" s="16"/>
      <c r="C49" s="16"/>
      <c r="D49" s="17"/>
      <c r="E49" s="18"/>
    </row>
    <row r="50" spans="1:5" ht="24.95" customHeight="1">
      <c r="A50" s="47" t="s">
        <v>276</v>
      </c>
      <c r="B50" s="51">
        <f>SUM(B36:B49)</f>
        <v>16378</v>
      </c>
      <c r="C50" s="48"/>
      <c r="D50" s="49">
        <f>SUM(D36:D49)</f>
        <v>4058</v>
      </c>
      <c r="E50" s="50">
        <f>D50+B50</f>
        <v>20436</v>
      </c>
    </row>
    <row r="51" spans="1:5" ht="19.5">
      <c r="A51" s="12"/>
      <c r="B51" s="13"/>
      <c r="C51" s="13"/>
      <c r="D51" s="13"/>
      <c r="E51" s="14"/>
    </row>
    <row r="52" spans="1:5" ht="19.5">
      <c r="A52" s="19"/>
      <c r="B52" s="20"/>
      <c r="C52" s="20"/>
      <c r="D52" s="21"/>
      <c r="E52" s="22"/>
    </row>
    <row r="53" spans="1:5" ht="18" customHeight="1">
      <c r="A53" s="418" t="s">
        <v>295</v>
      </c>
      <c r="B53" s="418"/>
      <c r="C53" s="418"/>
      <c r="D53" s="418"/>
      <c r="E53" s="418"/>
    </row>
    <row r="54" spans="1:5" ht="30" customHeight="1">
      <c r="A54" s="10"/>
      <c r="B54" s="11"/>
      <c r="C54" s="11"/>
      <c r="D54" s="11"/>
      <c r="E54" s="11"/>
    </row>
    <row r="55" spans="1:5" ht="30" customHeight="1">
      <c r="A55" s="10"/>
      <c r="B55" s="11"/>
      <c r="C55" s="11"/>
      <c r="D55" s="11"/>
      <c r="E55" s="11"/>
    </row>
    <row r="56" spans="1:5" ht="30" customHeight="1">
      <c r="A56" s="12" t="s">
        <v>270</v>
      </c>
      <c r="B56" s="144" t="s">
        <v>308</v>
      </c>
      <c r="C56" s="144" t="s">
        <v>270</v>
      </c>
      <c r="D56" s="144" t="s">
        <v>310</v>
      </c>
      <c r="E56" s="144" t="s">
        <v>276</v>
      </c>
    </row>
    <row r="57" spans="1:5" ht="30" customHeight="1">
      <c r="A57" s="12"/>
      <c r="B57" s="145" t="s">
        <v>309</v>
      </c>
      <c r="C57" s="146"/>
      <c r="D57" s="145" t="s">
        <v>311</v>
      </c>
      <c r="E57" s="147"/>
    </row>
    <row r="58" spans="1:5" ht="35.1" customHeight="1">
      <c r="A58" s="46">
        <v>2014</v>
      </c>
      <c r="B58" s="44">
        <v>13901</v>
      </c>
      <c r="C58" s="16"/>
      <c r="D58" s="17">
        <v>3731</v>
      </c>
      <c r="E58" s="43">
        <f>D58+B58</f>
        <v>17632</v>
      </c>
    </row>
    <row r="59" spans="1:5" ht="35.1" customHeight="1">
      <c r="A59" s="46">
        <v>2015</v>
      </c>
      <c r="B59" s="44">
        <v>15453</v>
      </c>
      <c r="C59" s="16"/>
      <c r="D59" s="17">
        <v>3770</v>
      </c>
      <c r="E59" s="43">
        <f>D59+B59</f>
        <v>19223</v>
      </c>
    </row>
    <row r="60" spans="1:5" ht="35.1" customHeight="1">
      <c r="A60" s="53">
        <v>2016</v>
      </c>
      <c r="B60" s="44">
        <v>16278</v>
      </c>
      <c r="C60" s="16"/>
      <c r="D60" s="17">
        <v>3806</v>
      </c>
      <c r="E60" s="43">
        <f>D60+B60</f>
        <v>20084</v>
      </c>
    </row>
    <row r="61" spans="1:5" ht="35.1" customHeight="1">
      <c r="A61" s="53">
        <v>2017</v>
      </c>
      <c r="B61" s="44">
        <v>16156</v>
      </c>
      <c r="C61" s="16"/>
      <c r="D61" s="17">
        <v>4042</v>
      </c>
      <c r="E61" s="43">
        <f>D61+B61</f>
        <v>20198</v>
      </c>
    </row>
    <row r="62" spans="1:5" ht="35.1" customHeight="1">
      <c r="A62" s="53">
        <v>2018</v>
      </c>
      <c r="B62" s="44">
        <v>16378</v>
      </c>
      <c r="C62" s="16"/>
      <c r="D62" s="17">
        <v>4058</v>
      </c>
      <c r="E62" s="43">
        <f>D62+B62</f>
        <v>20436</v>
      </c>
    </row>
    <row r="63" spans="1:5" ht="18" customHeight="1">
      <c r="A63" s="15"/>
      <c r="B63" s="16"/>
      <c r="C63" s="16"/>
      <c r="D63" s="17"/>
      <c r="E63" s="18"/>
    </row>
    <row r="64" spans="1:5" ht="18" customHeight="1">
      <c r="A64" s="15"/>
      <c r="B64" s="16"/>
      <c r="C64" s="16"/>
      <c r="D64" s="17"/>
      <c r="E64" s="18"/>
    </row>
    <row r="65" spans="1:5" ht="18" customHeight="1">
      <c r="A65" s="15"/>
      <c r="B65" s="16"/>
      <c r="C65" s="16"/>
      <c r="D65" s="17"/>
      <c r="E65" s="18"/>
    </row>
    <row r="66" spans="1:5" ht="18" customHeight="1">
      <c r="A66" s="15"/>
      <c r="B66" s="16"/>
      <c r="C66" s="16"/>
      <c r="D66" s="17"/>
      <c r="E66" s="18"/>
    </row>
    <row r="67" spans="1:5" ht="18" customHeight="1">
      <c r="A67" s="15"/>
      <c r="B67" s="16"/>
      <c r="C67" s="16"/>
      <c r="D67" s="17"/>
      <c r="E67" s="18"/>
    </row>
    <row r="68" spans="1:5" ht="18" customHeight="1">
      <c r="A68" s="15"/>
      <c r="B68" s="16"/>
      <c r="C68" s="16"/>
      <c r="D68" s="17"/>
      <c r="E68" s="18"/>
    </row>
    <row r="69" spans="1:5" ht="18" customHeight="1">
      <c r="A69" s="15"/>
      <c r="B69" s="16"/>
      <c r="C69" s="16"/>
      <c r="D69" s="17"/>
      <c r="E69" s="18"/>
    </row>
    <row r="70" spans="1:5" ht="18" customHeight="1">
      <c r="A70" s="15"/>
      <c r="B70" s="16"/>
      <c r="C70" s="16"/>
      <c r="D70" s="17"/>
      <c r="E70" s="18"/>
    </row>
    <row r="71" spans="1:5" ht="18" customHeight="1">
      <c r="A71" s="15"/>
      <c r="B71" s="16"/>
      <c r="C71" s="16"/>
      <c r="D71" s="17"/>
      <c r="E71" s="18"/>
    </row>
    <row r="72" spans="1:5" ht="18" customHeight="1">
      <c r="A72" s="15"/>
      <c r="B72" s="16"/>
      <c r="C72" s="16"/>
      <c r="D72" s="17"/>
      <c r="E72" s="18"/>
    </row>
    <row r="73" spans="1:5" ht="18" customHeight="1">
      <c r="A73" s="15"/>
      <c r="B73" s="16"/>
      <c r="C73" s="16"/>
      <c r="D73" s="17"/>
      <c r="E73" s="18"/>
    </row>
    <row r="74" spans="1:5" ht="18" customHeight="1">
      <c r="A74" s="15"/>
      <c r="B74" s="16"/>
      <c r="C74" s="16"/>
      <c r="D74" s="17"/>
      <c r="E74" s="18"/>
    </row>
    <row r="75" spans="1:5" ht="18" customHeight="1">
      <c r="A75" s="15"/>
      <c r="B75" s="16"/>
      <c r="C75" s="16"/>
      <c r="D75" s="17"/>
      <c r="E75" s="18"/>
    </row>
    <row r="76" spans="1:5" ht="18" customHeight="1">
      <c r="A76" s="15"/>
      <c r="B76" s="16"/>
      <c r="C76" s="16"/>
      <c r="D76" s="17"/>
      <c r="E76" s="18"/>
    </row>
    <row r="77" spans="1:5" ht="18" customHeight="1">
      <c r="A77" s="15"/>
      <c r="B77" s="16"/>
      <c r="C77" s="16"/>
      <c r="D77" s="17"/>
      <c r="E77" s="18"/>
    </row>
    <row r="78" spans="1:5" ht="18" customHeight="1">
      <c r="A78" s="15"/>
      <c r="B78" s="16"/>
      <c r="C78" s="16"/>
      <c r="D78" s="17"/>
      <c r="E78" s="18"/>
    </row>
    <row r="79" spans="1:5" ht="18" customHeight="1">
      <c r="A79" s="15"/>
      <c r="B79" s="16"/>
      <c r="C79" s="16"/>
      <c r="D79" s="17"/>
      <c r="E79" s="18"/>
    </row>
    <row r="80" spans="1:5" ht="18" customHeight="1">
      <c r="A80" s="15"/>
      <c r="B80" s="16"/>
      <c r="C80" s="16"/>
      <c r="D80" s="17"/>
      <c r="E80" s="18"/>
    </row>
    <row r="81" spans="1:5" ht="18" customHeight="1">
      <c r="A81" s="15"/>
      <c r="B81" s="16"/>
      <c r="C81" s="16"/>
      <c r="D81" s="17"/>
      <c r="E81" s="18"/>
    </row>
    <row r="82" spans="1:5" ht="18" customHeight="1">
      <c r="A82" s="15"/>
      <c r="B82" s="16"/>
      <c r="C82" s="16"/>
      <c r="D82" s="17"/>
      <c r="E82" s="18"/>
    </row>
    <row r="83" spans="1:5" ht="18" customHeight="1">
      <c r="A83" s="15"/>
      <c r="B83" s="16"/>
      <c r="C83" s="16"/>
      <c r="D83" s="17"/>
      <c r="E83" s="18"/>
    </row>
    <row r="84" spans="1:5" ht="18" customHeight="1">
      <c r="A84" s="15"/>
      <c r="B84" s="16"/>
      <c r="C84" s="16"/>
      <c r="D84" s="17"/>
      <c r="E84" s="18"/>
    </row>
    <row r="85" spans="1:5" ht="18" customHeight="1">
      <c r="A85" s="15"/>
      <c r="B85" s="16"/>
      <c r="C85" s="16"/>
      <c r="D85" s="17"/>
      <c r="E85" s="18"/>
    </row>
    <row r="86" spans="1:5" ht="18" customHeight="1">
      <c r="A86" s="15"/>
      <c r="B86" s="16"/>
      <c r="C86" s="16"/>
      <c r="D86" s="17"/>
      <c r="E86" s="18"/>
    </row>
    <row r="89" spans="1:5" ht="20.100000000000001" customHeight="1">
      <c r="A89" s="12" t="s">
        <v>270</v>
      </c>
      <c r="B89" s="144" t="s">
        <v>306</v>
      </c>
      <c r="C89" s="144" t="s">
        <v>270</v>
      </c>
      <c r="D89" s="144" t="s">
        <v>149</v>
      </c>
      <c r="E89" s="144" t="s">
        <v>276</v>
      </c>
    </row>
    <row r="90" spans="1:5" ht="19.5">
      <c r="A90" s="12"/>
      <c r="B90" s="145" t="s">
        <v>305</v>
      </c>
      <c r="C90" s="146"/>
      <c r="D90" s="145" t="s">
        <v>307</v>
      </c>
      <c r="E90" s="147"/>
    </row>
    <row r="91" spans="1:5" ht="35.1" customHeight="1">
      <c r="A91" s="46">
        <v>2014</v>
      </c>
      <c r="B91" s="44">
        <v>11904</v>
      </c>
      <c r="C91" s="16"/>
      <c r="D91" s="17">
        <v>5728</v>
      </c>
      <c r="E91" s="43">
        <f>D91+B91</f>
        <v>17632</v>
      </c>
    </row>
    <row r="92" spans="1:5" ht="35.1" customHeight="1">
      <c r="A92" s="46">
        <v>2015</v>
      </c>
      <c r="B92" s="44">
        <v>12659</v>
      </c>
      <c r="D92" s="17">
        <v>6564</v>
      </c>
      <c r="E92" s="43">
        <f>D92+B92</f>
        <v>19223</v>
      </c>
    </row>
    <row r="93" spans="1:5" ht="35.1" customHeight="1">
      <c r="A93" s="46">
        <v>2016</v>
      </c>
      <c r="B93" s="44">
        <v>12965</v>
      </c>
      <c r="D93" s="17">
        <v>7119</v>
      </c>
      <c r="E93" s="43">
        <f>D93+B93</f>
        <v>20084</v>
      </c>
    </row>
    <row r="94" spans="1:5" ht="35.1" customHeight="1">
      <c r="A94" s="46">
        <v>2017</v>
      </c>
      <c r="B94" s="44">
        <v>13213</v>
      </c>
      <c r="D94" s="17">
        <v>6985</v>
      </c>
      <c r="E94" s="43">
        <f>D94+B94</f>
        <v>20198</v>
      </c>
    </row>
    <row r="95" spans="1:5" ht="35.1" customHeight="1">
      <c r="A95" s="46">
        <v>2018</v>
      </c>
      <c r="B95" s="44">
        <v>13279</v>
      </c>
      <c r="D95" s="17">
        <v>7157</v>
      </c>
      <c r="E95" s="43">
        <f>D95+B95</f>
        <v>20436</v>
      </c>
    </row>
    <row r="96" spans="1:5" ht="35.1" customHeight="1">
      <c r="A96" s="37"/>
    </row>
    <row r="97" spans="1:17" ht="19.5">
      <c r="A97" s="37"/>
    </row>
    <row r="98" spans="1:17" ht="24.95" customHeight="1">
      <c r="A98" s="218"/>
      <c r="B98" s="41"/>
      <c r="C98" s="41"/>
      <c r="D98" s="41"/>
      <c r="E98" s="42"/>
    </row>
    <row r="99" spans="1:17" ht="24.95" customHeight="1">
      <c r="A99" s="418" t="s">
        <v>0</v>
      </c>
      <c r="B99" s="418"/>
      <c r="C99" s="418"/>
      <c r="D99" s="418"/>
      <c r="E99" s="418"/>
    </row>
    <row r="100" spans="1:17" ht="24.95" customHeight="1">
      <c r="F100" s="65"/>
    </row>
    <row r="101" spans="1:17" ht="24.95" customHeight="1">
      <c r="A101" t="s">
        <v>1</v>
      </c>
      <c r="B101" s="152">
        <v>16</v>
      </c>
      <c r="D101" s="229" t="s">
        <v>462</v>
      </c>
      <c r="E101" s="152">
        <v>77</v>
      </c>
      <c r="F101" s="65"/>
    </row>
    <row r="102" spans="1:17" ht="24.95" customHeight="1">
      <c r="A102" t="s">
        <v>2</v>
      </c>
      <c r="B102" s="152">
        <v>4</v>
      </c>
      <c r="D102" s="229" t="s">
        <v>463</v>
      </c>
      <c r="E102" s="152">
        <v>17</v>
      </c>
      <c r="F102" s="65"/>
    </row>
    <row r="103" spans="1:17" ht="24.95" customHeight="1">
      <c r="A103" s="25" t="s">
        <v>34</v>
      </c>
      <c r="B103" s="293">
        <v>6</v>
      </c>
      <c r="D103" s="228" t="s">
        <v>461</v>
      </c>
      <c r="E103" s="152">
        <v>13</v>
      </c>
      <c r="F103" s="65"/>
    </row>
    <row r="104" spans="1:17" ht="24.95" customHeight="1">
      <c r="A104" s="25" t="s">
        <v>49</v>
      </c>
      <c r="B104" s="381">
        <v>47</v>
      </c>
      <c r="D104" s="229" t="s">
        <v>464</v>
      </c>
      <c r="E104" s="152">
        <v>43</v>
      </c>
      <c r="F104" s="65"/>
    </row>
    <row r="105" spans="1:17" ht="24.95" customHeight="1">
      <c r="A105" s="25" t="s">
        <v>428</v>
      </c>
      <c r="B105" s="381">
        <v>39</v>
      </c>
      <c r="D105" s="229" t="s">
        <v>465</v>
      </c>
      <c r="E105" s="152">
        <v>72</v>
      </c>
      <c r="F105" s="65"/>
    </row>
    <row r="106" spans="1:17" ht="24.75" customHeight="1">
      <c r="A106" s="227" t="s">
        <v>460</v>
      </c>
      <c r="B106" s="381">
        <v>7</v>
      </c>
    </row>
    <row r="108" spans="1:17" ht="15.75">
      <c r="A108" s="39"/>
      <c r="D108" s="123"/>
    </row>
    <row r="109" spans="1:17">
      <c r="J109" s="204"/>
      <c r="K109" s="204"/>
      <c r="L109" s="204"/>
      <c r="M109" s="204"/>
      <c r="N109" s="204"/>
      <c r="O109" s="204"/>
      <c r="P109" s="204"/>
      <c r="Q109" s="204"/>
    </row>
    <row r="110" spans="1:17" ht="15.75">
      <c r="B110" s="39"/>
      <c r="C110" s="38"/>
      <c r="D110" s="38"/>
      <c r="E110" s="38"/>
      <c r="J110" s="205"/>
      <c r="K110" s="205"/>
      <c r="L110" s="205"/>
      <c r="M110" s="206"/>
      <c r="N110" s="207"/>
      <c r="O110" s="207"/>
      <c r="P110" s="207"/>
    </row>
    <row r="111" spans="1:17">
      <c r="J111" s="205"/>
      <c r="K111" s="205"/>
      <c r="L111" s="205"/>
      <c r="M111" s="206"/>
      <c r="N111" s="207"/>
      <c r="O111" s="207"/>
      <c r="P111" s="207"/>
    </row>
    <row r="112" spans="1:17" ht="24.95" customHeight="1">
      <c r="B112" s="41"/>
      <c r="C112" s="41"/>
      <c r="D112" s="41"/>
      <c r="E112" s="42"/>
      <c r="J112" s="205"/>
      <c r="K112" s="205"/>
      <c r="L112" s="205"/>
      <c r="M112" s="206"/>
      <c r="N112" s="207"/>
      <c r="O112" s="207"/>
      <c r="P112" s="207"/>
      <c r="Q112" s="208"/>
    </row>
    <row r="113" spans="2:17" ht="24.95" customHeight="1">
      <c r="B113" s="41"/>
      <c r="C113" s="41"/>
      <c r="D113" s="41"/>
      <c r="E113" s="42"/>
      <c r="J113" s="205"/>
      <c r="K113" s="205"/>
      <c r="L113" s="205"/>
      <c r="M113" s="206"/>
      <c r="N113" s="207"/>
      <c r="O113" s="207"/>
      <c r="P113" s="207"/>
      <c r="Q113" s="208"/>
    </row>
    <row r="114" spans="2:17" ht="24.95" customHeight="1">
      <c r="B114" s="41"/>
      <c r="C114" s="41"/>
      <c r="D114" s="41"/>
      <c r="E114" s="42"/>
      <c r="J114" s="205"/>
      <c r="K114" s="205"/>
      <c r="L114" s="205"/>
      <c r="M114" s="206"/>
      <c r="N114" s="207"/>
      <c r="O114" s="207"/>
      <c r="P114" s="207"/>
      <c r="Q114" s="208"/>
    </row>
    <row r="115" spans="2:17" ht="24.95" customHeight="1">
      <c r="B115" s="41"/>
      <c r="C115" s="41"/>
      <c r="D115" s="41"/>
      <c r="E115" s="42"/>
    </row>
    <row r="116" spans="2:17" ht="24.95" customHeight="1">
      <c r="B116" s="41"/>
      <c r="C116" s="41"/>
      <c r="D116" s="41"/>
      <c r="E116" s="42"/>
    </row>
    <row r="117" spans="2:17" ht="24.95" customHeight="1">
      <c r="B117" s="41"/>
      <c r="C117" s="41"/>
      <c r="D117" s="41"/>
      <c r="E117" s="42"/>
    </row>
    <row r="118" spans="2:17" ht="24.95" customHeight="1">
      <c r="B118" s="41"/>
      <c r="C118" s="41"/>
      <c r="D118" s="41"/>
      <c r="E118" s="42"/>
    </row>
    <row r="130" spans="1:5">
      <c r="A130" s="65"/>
      <c r="B130" s="236">
        <v>2015</v>
      </c>
      <c r="C130" s="236">
        <v>2016</v>
      </c>
      <c r="D130" s="56">
        <v>2017</v>
      </c>
      <c r="E130" s="56">
        <v>2018</v>
      </c>
    </row>
    <row r="131" spans="1:5">
      <c r="A131" s="235" t="s">
        <v>470</v>
      </c>
      <c r="B131" s="44">
        <v>52</v>
      </c>
      <c r="C131" s="44">
        <v>57</v>
      </c>
      <c r="D131" s="44">
        <v>72</v>
      </c>
      <c r="E131" s="44">
        <v>77</v>
      </c>
    </row>
    <row r="132" spans="1:5">
      <c r="A132" s="235" t="s">
        <v>471</v>
      </c>
      <c r="B132" s="44">
        <v>49</v>
      </c>
      <c r="C132" s="44">
        <v>22</v>
      </c>
      <c r="D132" s="44">
        <v>25</v>
      </c>
      <c r="E132" s="44">
        <v>17</v>
      </c>
    </row>
    <row r="133" spans="1:5">
      <c r="A133" s="235" t="s">
        <v>473</v>
      </c>
      <c r="B133" s="44">
        <v>13</v>
      </c>
      <c r="C133" s="44">
        <v>14</v>
      </c>
      <c r="D133" s="44">
        <v>10</v>
      </c>
      <c r="E133" s="44">
        <v>13</v>
      </c>
    </row>
    <row r="134" spans="1:5">
      <c r="A134" s="235" t="s">
        <v>474</v>
      </c>
      <c r="B134" s="44">
        <v>22</v>
      </c>
      <c r="C134" s="44">
        <v>40</v>
      </c>
      <c r="D134" s="44">
        <v>48</v>
      </c>
      <c r="E134" s="44">
        <v>43</v>
      </c>
    </row>
    <row r="135" spans="1:5">
      <c r="A135" s="235" t="s">
        <v>472</v>
      </c>
      <c r="B135" s="44">
        <v>83</v>
      </c>
      <c r="C135" s="44">
        <v>77</v>
      </c>
      <c r="D135" s="44">
        <v>73</v>
      </c>
      <c r="E135" s="44">
        <v>72</v>
      </c>
    </row>
  </sheetData>
  <mergeCells count="6">
    <mergeCell ref="A1:E1"/>
    <mergeCell ref="B5:E5"/>
    <mergeCell ref="A6:E6"/>
    <mergeCell ref="A31:E31"/>
    <mergeCell ref="A99:E99"/>
    <mergeCell ref="A53:E53"/>
  </mergeCells>
  <phoneticPr fontId="0" type="noConversion"/>
  <pageMargins left="0.63" right="0.75" top="0.38" bottom="0.54" header="0" footer="0"/>
  <pageSetup paperSize="9" scale="74" orientation="portrait" horizontalDpi="300" verticalDpi="300" r:id="rId1"/>
  <headerFooter alignWithMargins="0"/>
  <rowBreaks count="4" manualBreakCount="4">
    <brk id="4" max="16383" man="1"/>
    <brk id="29" max="16383" man="1"/>
    <brk id="51" max="4" man="1"/>
    <brk id="96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2:F109"/>
  <sheetViews>
    <sheetView view="pageBreakPreview" zoomScale="80" zoomScaleNormal="70" zoomScaleSheetLayoutView="80" workbookViewId="0"/>
  </sheetViews>
  <sheetFormatPr baseColWidth="10" defaultRowHeight="12.75"/>
  <cols>
    <col min="1" max="1" width="34.5703125" customWidth="1"/>
    <col min="2" max="2" width="22.42578125" customWidth="1"/>
    <col min="3" max="3" width="15.28515625" customWidth="1"/>
    <col min="4" max="4" width="20" customWidth="1"/>
    <col min="5" max="5" width="19.5703125" customWidth="1"/>
    <col min="9" max="9" width="22" customWidth="1"/>
  </cols>
  <sheetData>
    <row r="2" spans="1:5" ht="24.75">
      <c r="A2" s="416" t="s">
        <v>324</v>
      </c>
      <c r="B2" s="416"/>
      <c r="C2" s="416"/>
      <c r="D2" s="416"/>
      <c r="E2" s="416"/>
    </row>
    <row r="3" spans="1:5" ht="24.75">
      <c r="A3" s="40"/>
      <c r="B3" s="40"/>
      <c r="C3" s="40"/>
      <c r="D3" s="40"/>
    </row>
    <row r="6" spans="1:5" ht="18" customHeight="1">
      <c r="A6" s="9" t="s">
        <v>270</v>
      </c>
      <c r="B6" s="420" t="s">
        <v>270</v>
      </c>
      <c r="C6" s="420"/>
      <c r="D6" s="420"/>
      <c r="E6" s="420"/>
    </row>
    <row r="7" spans="1:5" ht="19.5">
      <c r="A7" s="19"/>
      <c r="B7" s="20"/>
      <c r="C7" s="20"/>
      <c r="D7" s="21"/>
      <c r="E7" s="22"/>
    </row>
    <row r="8" spans="1:5" ht="18" customHeight="1">
      <c r="A8" s="418" t="s">
        <v>624</v>
      </c>
      <c r="B8" s="418"/>
      <c r="C8" s="418"/>
      <c r="D8" s="418"/>
      <c r="E8" s="418"/>
    </row>
    <row r="9" spans="1:5" ht="30" customHeight="1">
      <c r="A9" s="12" t="s">
        <v>270</v>
      </c>
      <c r="B9" s="13"/>
      <c r="C9" s="13" t="s">
        <v>270</v>
      </c>
      <c r="D9" s="13" t="s">
        <v>270</v>
      </c>
      <c r="E9" s="45"/>
    </row>
    <row r="10" spans="1:5" ht="30" customHeight="1">
      <c r="A10" s="179"/>
      <c r="B10" s="180" t="s">
        <v>325</v>
      </c>
      <c r="C10" s="180"/>
      <c r="D10" s="180" t="s">
        <v>55</v>
      </c>
      <c r="E10" s="14"/>
    </row>
    <row r="11" spans="1:5" ht="39.950000000000003" customHeight="1">
      <c r="A11" s="181"/>
      <c r="B11" s="182"/>
      <c r="C11" s="183"/>
      <c r="D11" s="184"/>
      <c r="E11" s="43"/>
    </row>
    <row r="12" spans="1:5" ht="39.950000000000003" customHeight="1">
      <c r="A12" s="185">
        <v>2015</v>
      </c>
      <c r="B12" s="182">
        <v>2110</v>
      </c>
      <c r="C12" s="183"/>
      <c r="D12" s="184">
        <v>17.3</v>
      </c>
      <c r="E12" s="43"/>
    </row>
    <row r="13" spans="1:5" ht="39.950000000000003" customHeight="1">
      <c r="A13" s="185">
        <v>2016</v>
      </c>
      <c r="B13" s="182">
        <v>2166</v>
      </c>
      <c r="C13" s="183"/>
      <c r="D13" s="184">
        <v>18.600000000000001</v>
      </c>
      <c r="E13" s="43"/>
    </row>
    <row r="14" spans="1:5" ht="39.950000000000003" customHeight="1">
      <c r="A14" s="185">
        <v>2017</v>
      </c>
      <c r="B14" s="182">
        <v>2059</v>
      </c>
      <c r="C14" s="183"/>
      <c r="D14" s="184">
        <v>15.4</v>
      </c>
      <c r="E14" s="43"/>
    </row>
    <row r="15" spans="1:5" ht="39.950000000000003" customHeight="1">
      <c r="A15" s="185">
        <v>2018</v>
      </c>
      <c r="B15" s="182">
        <v>2028</v>
      </c>
      <c r="C15" s="183"/>
      <c r="D15" s="184">
        <v>16</v>
      </c>
      <c r="E15" s="43"/>
    </row>
    <row r="16" spans="1:5" ht="18" customHeight="1">
      <c r="A16" s="15"/>
      <c r="B16" s="16"/>
      <c r="C16" s="16"/>
      <c r="D16" s="17"/>
      <c r="E16" s="18"/>
    </row>
    <row r="17" spans="1:5" ht="18" customHeight="1">
      <c r="A17" s="15"/>
      <c r="B17" s="16"/>
      <c r="C17" s="16"/>
      <c r="D17" s="17"/>
      <c r="E17" s="18"/>
    </row>
    <row r="18" spans="1:5" ht="18" customHeight="1">
      <c r="A18" s="15"/>
      <c r="B18" s="16"/>
      <c r="C18" s="16"/>
      <c r="D18" s="17"/>
      <c r="E18" s="18"/>
    </row>
    <row r="19" spans="1:5">
      <c r="A19" s="30"/>
      <c r="B19" s="31"/>
      <c r="C19" s="31"/>
      <c r="D19" s="31"/>
      <c r="E19" s="32"/>
    </row>
    <row r="20" spans="1:5">
      <c r="A20" s="30"/>
      <c r="B20" s="31"/>
      <c r="C20" s="31"/>
      <c r="D20" s="31"/>
      <c r="E20" s="32"/>
    </row>
    <row r="21" spans="1:5">
      <c r="A21" s="30"/>
      <c r="B21" s="31"/>
      <c r="C21" s="31"/>
      <c r="D21" s="31"/>
      <c r="E21" s="32"/>
    </row>
    <row r="22" spans="1:5">
      <c r="A22" s="30"/>
      <c r="B22" s="31"/>
      <c r="C22" s="31"/>
      <c r="D22" s="31"/>
      <c r="E22" s="32"/>
    </row>
    <row r="23" spans="1:5">
      <c r="A23" s="30"/>
      <c r="B23" s="31"/>
      <c r="C23" s="31"/>
      <c r="D23" s="31"/>
      <c r="E23" s="32"/>
    </row>
    <row r="24" spans="1:5">
      <c r="A24" s="30"/>
      <c r="B24" s="31"/>
      <c r="C24" s="31"/>
      <c r="D24" s="31"/>
      <c r="E24" s="32"/>
    </row>
    <row r="25" spans="1:5">
      <c r="A25" s="30"/>
      <c r="B25" s="31"/>
      <c r="C25" s="31"/>
      <c r="D25" s="31"/>
      <c r="E25" s="32"/>
    </row>
    <row r="26" spans="1:5">
      <c r="A26" s="30"/>
      <c r="B26" s="31"/>
      <c r="C26" s="31"/>
      <c r="D26" s="31"/>
      <c r="E26" s="32"/>
    </row>
    <row r="27" spans="1:5">
      <c r="A27" s="30"/>
      <c r="B27" s="31"/>
      <c r="C27" s="31"/>
      <c r="D27" s="31"/>
      <c r="E27" s="32"/>
    </row>
    <row r="28" spans="1:5">
      <c r="A28" s="30"/>
      <c r="B28" s="31"/>
      <c r="C28" s="31"/>
      <c r="D28" s="31"/>
      <c r="E28" s="32"/>
    </row>
    <row r="29" spans="1:5">
      <c r="A29" s="30"/>
      <c r="B29" s="31"/>
      <c r="C29" s="31"/>
      <c r="D29" s="31"/>
      <c r="E29" s="32"/>
    </row>
    <row r="30" spans="1:5">
      <c r="A30" s="30"/>
      <c r="B30" s="31"/>
      <c r="C30" s="31"/>
      <c r="D30" s="31"/>
      <c r="E30" s="32"/>
    </row>
    <row r="31" spans="1:5">
      <c r="A31" s="30"/>
      <c r="B31" s="31"/>
      <c r="C31" s="31"/>
      <c r="D31" s="31"/>
      <c r="E31" s="32"/>
    </row>
    <row r="32" spans="1:5">
      <c r="A32" s="30"/>
      <c r="B32" s="31"/>
      <c r="C32" s="31"/>
      <c r="D32" s="31"/>
      <c r="E32" s="32"/>
    </row>
    <row r="33" spans="1:5">
      <c r="A33" s="30"/>
      <c r="B33" s="31"/>
      <c r="C33" s="31"/>
      <c r="D33" s="31"/>
      <c r="E33" s="32"/>
    </row>
    <row r="34" spans="1:5">
      <c r="A34" s="30"/>
      <c r="B34" s="31"/>
      <c r="C34" s="31"/>
      <c r="D34" s="31"/>
      <c r="E34" s="32"/>
    </row>
    <row r="35" spans="1:5">
      <c r="A35" s="30"/>
      <c r="B35" s="31"/>
      <c r="C35" s="31"/>
      <c r="D35" s="31"/>
      <c r="E35" s="32"/>
    </row>
    <row r="36" spans="1:5">
      <c r="A36" s="30"/>
      <c r="B36" s="31"/>
      <c r="C36" s="31"/>
      <c r="D36" s="31"/>
      <c r="E36" s="32"/>
    </row>
    <row r="37" spans="1:5">
      <c r="A37" s="30"/>
      <c r="B37" s="31"/>
      <c r="C37" s="31"/>
      <c r="D37" s="31"/>
      <c r="E37" s="32"/>
    </row>
    <row r="38" spans="1:5">
      <c r="A38" s="30"/>
      <c r="B38" s="31"/>
      <c r="C38" s="31"/>
      <c r="D38" s="31"/>
      <c r="E38" s="32"/>
    </row>
    <row r="39" spans="1:5">
      <c r="A39" s="30"/>
      <c r="B39" s="31"/>
      <c r="C39" s="31"/>
      <c r="D39" s="31"/>
      <c r="E39" s="32"/>
    </row>
    <row r="40" spans="1:5">
      <c r="A40" s="30"/>
      <c r="B40" s="31"/>
      <c r="C40" s="31"/>
      <c r="D40" s="31"/>
      <c r="E40" s="32"/>
    </row>
    <row r="41" spans="1:5">
      <c r="A41" s="30"/>
      <c r="B41" s="31"/>
      <c r="C41" s="31"/>
      <c r="D41" s="31"/>
      <c r="E41" s="32"/>
    </row>
    <row r="42" spans="1:5">
      <c r="A42" s="30"/>
      <c r="B42" s="31"/>
      <c r="C42" s="31"/>
      <c r="D42" s="31"/>
      <c r="E42" s="32"/>
    </row>
    <row r="43" spans="1:5">
      <c r="A43" s="30"/>
      <c r="B43" s="31"/>
      <c r="C43" s="31"/>
      <c r="D43" s="31"/>
      <c r="E43" s="32"/>
    </row>
    <row r="44" spans="1:5">
      <c r="A44" s="30"/>
      <c r="B44" s="31"/>
      <c r="C44" s="31"/>
      <c r="D44" s="31"/>
      <c r="E44" s="32"/>
    </row>
    <row r="45" spans="1:5">
      <c r="A45" s="30"/>
      <c r="B45" s="31"/>
      <c r="C45" s="31"/>
      <c r="D45" s="31"/>
      <c r="E45" s="32"/>
    </row>
    <row r="46" spans="1:5">
      <c r="A46" s="30"/>
      <c r="B46" s="31"/>
      <c r="C46" s="31"/>
      <c r="D46" s="31"/>
      <c r="E46" s="32"/>
    </row>
    <row r="47" spans="1:5">
      <c r="A47" s="30"/>
      <c r="B47" s="31"/>
      <c r="C47" s="31"/>
      <c r="D47" s="31"/>
      <c r="E47" s="32"/>
    </row>
    <row r="48" spans="1:5">
      <c r="A48" s="30"/>
      <c r="B48" s="31"/>
      <c r="C48" s="31"/>
      <c r="D48" s="31"/>
      <c r="E48" s="32"/>
    </row>
    <row r="49" spans="1:5">
      <c r="A49" s="30"/>
      <c r="B49" s="31"/>
      <c r="C49" s="31"/>
      <c r="D49" s="31"/>
      <c r="E49" s="32"/>
    </row>
    <row r="50" spans="1:5">
      <c r="A50" s="30"/>
      <c r="B50" s="31"/>
      <c r="C50" s="31"/>
      <c r="D50" s="31"/>
      <c r="E50" s="32"/>
    </row>
    <row r="51" spans="1:5">
      <c r="A51" s="30"/>
      <c r="B51" s="31"/>
      <c r="C51" s="31"/>
      <c r="D51" s="31"/>
      <c r="E51" s="32"/>
    </row>
    <row r="52" spans="1:5">
      <c r="A52" s="30"/>
      <c r="B52" s="31"/>
      <c r="C52" s="31"/>
      <c r="D52" s="31"/>
      <c r="E52" s="32"/>
    </row>
    <row r="53" spans="1:5">
      <c r="A53" s="30"/>
      <c r="B53" s="31"/>
      <c r="C53" s="31"/>
      <c r="D53" s="31"/>
      <c r="E53" s="32"/>
    </row>
    <row r="54" spans="1:5">
      <c r="A54" s="30"/>
      <c r="B54" s="31"/>
      <c r="C54" s="31"/>
      <c r="D54" s="31"/>
      <c r="E54" s="32"/>
    </row>
    <row r="55" spans="1:5">
      <c r="A55" s="30"/>
      <c r="B55" s="31"/>
      <c r="C55" s="31"/>
      <c r="D55" s="31"/>
      <c r="E55" s="32"/>
    </row>
    <row r="56" spans="1:5">
      <c r="A56" s="30"/>
      <c r="B56" s="31"/>
      <c r="C56" s="31"/>
      <c r="D56" s="31"/>
      <c r="E56" s="32"/>
    </row>
    <row r="57" spans="1:5">
      <c r="A57" s="30"/>
      <c r="B57" s="31"/>
      <c r="C57" s="31"/>
      <c r="D57" s="31"/>
      <c r="E57" s="32"/>
    </row>
    <row r="58" spans="1:5">
      <c r="A58" s="30"/>
      <c r="B58" s="31"/>
      <c r="C58" s="31"/>
      <c r="D58" s="31"/>
      <c r="E58" s="32"/>
    </row>
    <row r="59" spans="1:5">
      <c r="A59" s="30"/>
      <c r="B59" s="31"/>
      <c r="C59" s="31"/>
      <c r="D59" s="31"/>
      <c r="E59" s="32"/>
    </row>
    <row r="60" spans="1:5">
      <c r="A60" s="30"/>
      <c r="B60" s="31"/>
      <c r="C60" s="31"/>
      <c r="D60" s="31"/>
      <c r="E60" s="32"/>
    </row>
    <row r="61" spans="1:5">
      <c r="A61" s="30"/>
      <c r="B61" s="31"/>
      <c r="C61" s="31"/>
      <c r="D61" s="31"/>
      <c r="E61" s="32"/>
    </row>
    <row r="62" spans="1:5">
      <c r="A62" s="30"/>
      <c r="B62" s="31"/>
      <c r="C62" s="31"/>
      <c r="D62" s="31"/>
      <c r="E62" s="32"/>
    </row>
    <row r="63" spans="1:5">
      <c r="A63" s="30"/>
      <c r="B63" s="31"/>
      <c r="C63" s="31"/>
      <c r="D63" s="31"/>
      <c r="E63" s="32"/>
    </row>
    <row r="64" spans="1:5">
      <c r="A64" s="30"/>
      <c r="B64" s="31"/>
      <c r="C64" s="31"/>
      <c r="D64" s="31"/>
      <c r="E64" s="32"/>
    </row>
    <row r="67" spans="1:5" ht="39.950000000000003" customHeight="1">
      <c r="A67" s="11"/>
      <c r="B67" s="101"/>
      <c r="C67" s="102"/>
      <c r="D67" s="103"/>
      <c r="E67" s="43"/>
    </row>
    <row r="68" spans="1:5" ht="39.950000000000003" customHeight="1">
      <c r="A68" s="53"/>
      <c r="B68" s="44"/>
      <c r="C68" s="16"/>
      <c r="D68" s="52"/>
      <c r="E68" s="43"/>
    </row>
    <row r="69" spans="1:5" ht="20.100000000000001" customHeight="1">
      <c r="A69" s="12" t="s">
        <v>270</v>
      </c>
      <c r="B69" s="13" t="s">
        <v>326</v>
      </c>
      <c r="C69" s="13" t="s">
        <v>270</v>
      </c>
      <c r="D69" s="13" t="s">
        <v>270</v>
      </c>
      <c r="E69" s="45" t="s">
        <v>270</v>
      </c>
    </row>
    <row r="70" spans="1:5" ht="20.100000000000001" customHeight="1">
      <c r="A70" s="12"/>
      <c r="B70" s="13"/>
      <c r="C70" s="13"/>
      <c r="D70" s="13"/>
      <c r="E70" s="45"/>
    </row>
    <row r="71" spans="1:5" ht="20.100000000000001" customHeight="1">
      <c r="A71" s="12"/>
      <c r="B71" s="13"/>
      <c r="C71" s="13"/>
      <c r="D71" s="13"/>
      <c r="E71" s="45"/>
    </row>
    <row r="72" spans="1:5" ht="20.100000000000001" customHeight="1">
      <c r="A72" s="12"/>
      <c r="B72" s="13"/>
      <c r="C72" s="13"/>
      <c r="D72" s="13"/>
      <c r="E72" s="45"/>
    </row>
    <row r="73" spans="1:5" ht="20.100000000000001" customHeight="1">
      <c r="A73" s="12"/>
      <c r="B73" s="13"/>
      <c r="C73" s="13"/>
      <c r="D73" s="13"/>
      <c r="E73" s="45"/>
    </row>
    <row r="74" spans="1:5" ht="20.100000000000001" customHeight="1">
      <c r="A74" s="12"/>
      <c r="B74" s="13"/>
      <c r="C74" s="13"/>
      <c r="D74" s="13"/>
      <c r="E74" s="45"/>
    </row>
    <row r="75" spans="1:5" ht="20.100000000000001" customHeight="1">
      <c r="A75" s="12"/>
      <c r="B75" s="13"/>
      <c r="C75" s="13"/>
      <c r="D75" s="13"/>
      <c r="E75" s="45"/>
    </row>
    <row r="76" spans="1:5" ht="19.5">
      <c r="A76" s="186"/>
      <c r="B76" s="187" t="s">
        <v>54</v>
      </c>
      <c r="C76" s="180"/>
      <c r="D76" s="188" t="s">
        <v>53</v>
      </c>
      <c r="E76" s="14"/>
    </row>
    <row r="77" spans="1:5" ht="39.950000000000003" customHeight="1">
      <c r="A77" s="181"/>
      <c r="B77" s="182"/>
      <c r="C77" s="183"/>
      <c r="D77" s="189"/>
      <c r="E77" s="43"/>
    </row>
    <row r="78" spans="1:5" ht="39.950000000000003" customHeight="1">
      <c r="A78" s="185">
        <v>2015</v>
      </c>
      <c r="B78" s="182">
        <v>1139</v>
      </c>
      <c r="C78" s="183"/>
      <c r="D78" s="184">
        <v>65.27</v>
      </c>
      <c r="E78" s="43"/>
    </row>
    <row r="79" spans="1:5" ht="39.950000000000003" customHeight="1">
      <c r="A79" s="185">
        <v>2016</v>
      </c>
      <c r="B79" s="182">
        <v>1296</v>
      </c>
      <c r="C79" s="183"/>
      <c r="D79" s="184">
        <v>73.510000000000005</v>
      </c>
      <c r="E79" s="43"/>
    </row>
    <row r="80" spans="1:5" ht="39.950000000000003" customHeight="1">
      <c r="A80" s="185">
        <v>2017</v>
      </c>
      <c r="B80" s="182">
        <v>1299</v>
      </c>
      <c r="C80" s="183"/>
      <c r="D80" s="184">
        <v>74.569999999999993</v>
      </c>
      <c r="E80" s="43"/>
    </row>
    <row r="81" spans="1:6" ht="39.950000000000003" customHeight="1">
      <c r="A81" s="185">
        <v>2018</v>
      </c>
      <c r="B81" s="182">
        <v>1274</v>
      </c>
      <c r="C81" s="183"/>
      <c r="D81" s="184">
        <v>74.81</v>
      </c>
      <c r="E81" s="43"/>
    </row>
    <row r="82" spans="1:6" ht="39.950000000000003" customHeight="1">
      <c r="A82" s="53"/>
      <c r="B82" s="44"/>
      <c r="C82" s="16"/>
      <c r="D82" s="52"/>
      <c r="E82" s="43"/>
    </row>
    <row r="83" spans="1:6" ht="39.950000000000003" customHeight="1">
      <c r="A83" s="53"/>
      <c r="B83" s="44"/>
      <c r="C83" s="16"/>
      <c r="D83" s="52"/>
      <c r="F83" s="43"/>
    </row>
    <row r="84" spans="1:6" ht="30" customHeight="1">
      <c r="B84" s="39"/>
      <c r="C84" s="38"/>
      <c r="D84" s="38"/>
      <c r="F84" s="43"/>
    </row>
    <row r="85" spans="1:6">
      <c r="F85" s="43"/>
    </row>
    <row r="86" spans="1:6">
      <c r="F86" s="43"/>
    </row>
    <row r="87" spans="1:6" ht="19.5">
      <c r="A87" s="37"/>
      <c r="F87" s="43"/>
    </row>
    <row r="88" spans="1:6" ht="19.5">
      <c r="A88" s="37"/>
      <c r="F88" s="43"/>
    </row>
    <row r="89" spans="1:6" ht="24.95" customHeight="1">
      <c r="B89" s="41"/>
      <c r="C89" s="41"/>
      <c r="D89" s="41"/>
      <c r="F89" s="43"/>
    </row>
    <row r="90" spans="1:6" ht="24.95" customHeight="1">
      <c r="B90" s="41"/>
      <c r="C90" s="41"/>
      <c r="D90" s="41"/>
      <c r="F90" s="43"/>
    </row>
    <row r="91" spans="1:6" ht="24.95" customHeight="1">
      <c r="B91" s="41"/>
      <c r="C91" s="41"/>
      <c r="D91" s="41"/>
      <c r="F91" s="43"/>
    </row>
    <row r="92" spans="1:6" ht="24.95" customHeight="1">
      <c r="B92" s="41"/>
      <c r="C92" s="41"/>
      <c r="D92" s="41"/>
      <c r="F92" s="43"/>
    </row>
    <row r="93" spans="1:6" ht="24.95" customHeight="1">
      <c r="B93" s="41"/>
      <c r="C93" s="41"/>
      <c r="D93" s="41"/>
      <c r="F93" s="43"/>
    </row>
    <row r="94" spans="1:6" ht="24.95" customHeight="1">
      <c r="B94" s="41"/>
      <c r="C94" s="41"/>
      <c r="D94" s="41"/>
      <c r="E94" s="42"/>
    </row>
    <row r="95" spans="1:6" ht="24.95" customHeight="1">
      <c r="B95" s="41"/>
      <c r="C95" s="41"/>
      <c r="D95" s="41"/>
      <c r="E95" s="42"/>
    </row>
    <row r="96" spans="1:6" ht="24.95" customHeight="1"/>
    <row r="99" spans="1:5" ht="15.75">
      <c r="A99" s="39"/>
    </row>
    <row r="101" spans="1:5" ht="15.75">
      <c r="B101" s="39"/>
      <c r="C101" s="38"/>
      <c r="D101" s="38"/>
      <c r="E101" s="38"/>
    </row>
    <row r="103" spans="1:5" ht="24.95" customHeight="1">
      <c r="B103" s="41"/>
      <c r="C103" s="41"/>
      <c r="D103" s="41"/>
      <c r="E103" s="42"/>
    </row>
    <row r="104" spans="1:5" ht="24.95" customHeight="1">
      <c r="B104" s="41"/>
      <c r="C104" s="41"/>
      <c r="D104" s="41"/>
      <c r="E104" s="42"/>
    </row>
    <row r="105" spans="1:5" ht="24.95" customHeight="1">
      <c r="B105" s="41"/>
      <c r="C105" s="41"/>
      <c r="D105" s="41"/>
      <c r="E105" s="42"/>
    </row>
    <row r="106" spans="1:5" ht="24.95" customHeight="1">
      <c r="B106" s="41"/>
      <c r="C106" s="41"/>
      <c r="D106" s="41"/>
      <c r="E106" s="42"/>
    </row>
    <row r="107" spans="1:5" ht="24.95" customHeight="1">
      <c r="B107" s="41"/>
      <c r="C107" s="41"/>
      <c r="D107" s="41"/>
      <c r="E107" s="42"/>
    </row>
    <row r="108" spans="1:5" ht="24.95" customHeight="1">
      <c r="B108" s="41"/>
      <c r="C108" s="41"/>
      <c r="D108" s="41"/>
      <c r="E108" s="42"/>
    </row>
    <row r="109" spans="1:5" ht="24.95" customHeight="1">
      <c r="B109" s="41"/>
      <c r="C109" s="41"/>
      <c r="D109" s="41"/>
      <c r="E109" s="42"/>
    </row>
  </sheetData>
  <mergeCells count="3">
    <mergeCell ref="A8:E8"/>
    <mergeCell ref="A2:E2"/>
    <mergeCell ref="B6:E6"/>
  </mergeCells>
  <phoneticPr fontId="0" type="noConversion"/>
  <pageMargins left="0.41" right="0.75" top="0.55000000000000004" bottom="1" header="0" footer="0"/>
  <pageSetup paperSize="9" scale="68" orientation="portrait" horizontalDpi="300" verticalDpi="300" r:id="rId1"/>
  <headerFooter alignWithMargins="0"/>
  <rowBreaks count="2" manualBreakCount="2">
    <brk id="5" max="16383" man="1"/>
    <brk id="6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2:S152"/>
  <sheetViews>
    <sheetView view="pageBreakPreview" zoomScale="80" zoomScaleNormal="100" zoomScaleSheetLayoutView="80" workbookViewId="0"/>
  </sheetViews>
  <sheetFormatPr baseColWidth="10" defaultRowHeight="12.75"/>
  <cols>
    <col min="1" max="1" width="33.5703125" customWidth="1"/>
    <col min="2" max="2" width="17.7109375" customWidth="1"/>
    <col min="3" max="3" width="12.7109375" customWidth="1"/>
    <col min="4" max="4" width="22.140625" customWidth="1"/>
    <col min="5" max="5" width="21" customWidth="1"/>
    <col min="6" max="6" width="16.140625" customWidth="1"/>
    <col min="7" max="8" width="10.7109375" hidden="1" customWidth="1"/>
    <col min="9" max="9" width="10.7109375" customWidth="1"/>
  </cols>
  <sheetData>
    <row r="2" spans="1:10" ht="24.75">
      <c r="A2" s="416" t="s">
        <v>327</v>
      </c>
      <c r="B2" s="416"/>
      <c r="C2" s="416"/>
      <c r="D2" s="416"/>
      <c r="E2" s="416"/>
      <c r="F2" s="416"/>
    </row>
    <row r="4" spans="1:10" ht="18" customHeight="1">
      <c r="A4" s="9" t="s">
        <v>270</v>
      </c>
      <c r="B4" s="420" t="s">
        <v>270</v>
      </c>
      <c r="C4" s="420"/>
      <c r="D4" s="420"/>
      <c r="E4" s="420"/>
    </row>
    <row r="5" spans="1:10" ht="18" customHeight="1">
      <c r="A5" s="9"/>
      <c r="B5" s="100"/>
      <c r="C5" s="100"/>
      <c r="D5" s="100"/>
      <c r="E5" s="100"/>
    </row>
    <row r="6" spans="1:10" ht="18" customHeight="1">
      <c r="A6" s="9"/>
      <c r="B6" s="100"/>
      <c r="C6" s="100"/>
      <c r="D6" s="100"/>
      <c r="E6" s="100"/>
    </row>
    <row r="7" spans="1:10" ht="20.100000000000001" customHeight="1">
      <c r="A7" s="418" t="s">
        <v>638</v>
      </c>
      <c r="B7" s="418"/>
      <c r="C7" s="418"/>
      <c r="D7" s="418"/>
      <c r="E7" s="418"/>
    </row>
    <row r="8" spans="1:10" ht="20.100000000000001" customHeight="1">
      <c r="A8" s="10"/>
      <c r="B8" s="11"/>
      <c r="C8" s="11"/>
      <c r="D8" s="11"/>
      <c r="E8" s="11"/>
    </row>
    <row r="9" spans="1:10" ht="20.100000000000001" customHeight="1">
      <c r="A9" s="10"/>
      <c r="B9" s="11"/>
      <c r="C9" s="11"/>
      <c r="D9" s="144" t="s">
        <v>134</v>
      </c>
      <c r="E9" s="11"/>
    </row>
    <row r="10" spans="1:10" ht="19.5">
      <c r="A10" s="12" t="s">
        <v>270</v>
      </c>
      <c r="B10" s="145" t="s">
        <v>266</v>
      </c>
      <c r="C10" s="144" t="s">
        <v>270</v>
      </c>
      <c r="D10" s="145" t="s">
        <v>135</v>
      </c>
      <c r="E10" s="144"/>
    </row>
    <row r="11" spans="1:10" ht="19.5">
      <c r="A11" s="12"/>
      <c r="B11" s="46" t="s">
        <v>270</v>
      </c>
      <c r="C11" s="11"/>
      <c r="D11" s="46" t="s">
        <v>270</v>
      </c>
      <c r="E11" s="14"/>
    </row>
    <row r="12" spans="1:10" ht="24.95" customHeight="1">
      <c r="A12" s="113" t="s">
        <v>312</v>
      </c>
      <c r="B12" s="232">
        <v>12474</v>
      </c>
      <c r="C12" s="16"/>
      <c r="D12" s="167">
        <v>17</v>
      </c>
      <c r="E12" s="43"/>
      <c r="I12" s="149"/>
      <c r="J12" s="3"/>
    </row>
    <row r="13" spans="1:10" ht="24.95" customHeight="1">
      <c r="A13" s="113" t="s">
        <v>313</v>
      </c>
      <c r="B13" s="152">
        <v>11088</v>
      </c>
      <c r="C13" s="16"/>
      <c r="D13" s="167">
        <v>15.8</v>
      </c>
      <c r="E13" s="43"/>
      <c r="I13" s="149"/>
      <c r="J13" s="3"/>
    </row>
    <row r="14" spans="1:10" ht="24.95" customHeight="1">
      <c r="A14" s="113" t="s">
        <v>314</v>
      </c>
      <c r="B14" s="152">
        <v>12827</v>
      </c>
      <c r="C14" s="16"/>
      <c r="D14" s="167">
        <v>14.8</v>
      </c>
      <c r="E14" s="43"/>
      <c r="I14" s="149"/>
      <c r="J14" s="3"/>
    </row>
    <row r="15" spans="1:10" ht="24.95" customHeight="1">
      <c r="A15" s="113" t="s">
        <v>315</v>
      </c>
      <c r="B15" s="152">
        <v>12325</v>
      </c>
      <c r="C15" s="16"/>
      <c r="D15" s="167">
        <v>14.7</v>
      </c>
      <c r="E15" s="43"/>
      <c r="I15" s="149"/>
      <c r="J15" s="3"/>
    </row>
    <row r="16" spans="1:10" ht="24.95" customHeight="1">
      <c r="A16" s="113" t="s">
        <v>316</v>
      </c>
      <c r="B16" s="152">
        <v>12657</v>
      </c>
      <c r="C16" s="16"/>
      <c r="D16" s="167">
        <v>14.8</v>
      </c>
      <c r="E16" s="43"/>
      <c r="I16" s="149"/>
      <c r="J16" s="3"/>
    </row>
    <row r="17" spans="1:10" ht="24.95" customHeight="1">
      <c r="A17" s="113" t="s">
        <v>317</v>
      </c>
      <c r="B17" s="152">
        <v>11834</v>
      </c>
      <c r="C17" s="16"/>
      <c r="D17" s="167">
        <v>15.1</v>
      </c>
      <c r="E17" s="43"/>
      <c r="I17" s="149"/>
      <c r="J17" s="3"/>
    </row>
    <row r="18" spans="1:10" ht="24.95" customHeight="1">
      <c r="A18" s="113" t="s">
        <v>318</v>
      </c>
      <c r="B18" s="152">
        <v>11706</v>
      </c>
      <c r="C18" s="16"/>
      <c r="D18" s="167">
        <v>14.9</v>
      </c>
      <c r="E18" s="43"/>
      <c r="I18" s="149"/>
      <c r="J18" s="3"/>
    </row>
    <row r="19" spans="1:10" ht="24.95" customHeight="1">
      <c r="A19" s="113" t="s">
        <v>319</v>
      </c>
      <c r="B19" s="152">
        <v>11837</v>
      </c>
      <c r="C19" s="16"/>
      <c r="D19" s="167">
        <v>14.1</v>
      </c>
      <c r="E19" s="43"/>
      <c r="I19" s="149"/>
      <c r="J19" s="3"/>
    </row>
    <row r="20" spans="1:10" ht="24.95" customHeight="1">
      <c r="A20" s="113" t="s">
        <v>320</v>
      </c>
      <c r="B20" s="152">
        <v>11851</v>
      </c>
      <c r="C20" s="16"/>
      <c r="D20" s="167">
        <v>14.6</v>
      </c>
      <c r="E20" s="43"/>
      <c r="I20" s="149"/>
      <c r="J20" s="3"/>
    </row>
    <row r="21" spans="1:10" ht="24.95" customHeight="1">
      <c r="A21" s="113" t="s">
        <v>321</v>
      </c>
      <c r="B21" s="152">
        <v>12629</v>
      </c>
      <c r="C21" s="16"/>
      <c r="D21" s="167">
        <v>15.1</v>
      </c>
      <c r="E21" s="43"/>
      <c r="I21" s="149"/>
      <c r="J21" s="3"/>
    </row>
    <row r="22" spans="1:10" ht="24.95" customHeight="1">
      <c r="A22" s="113" t="s">
        <v>322</v>
      </c>
      <c r="B22" s="152">
        <v>12370</v>
      </c>
      <c r="C22" s="16"/>
      <c r="D22" s="167">
        <v>14.4</v>
      </c>
      <c r="E22" s="43"/>
      <c r="I22" s="149"/>
      <c r="J22" s="3"/>
    </row>
    <row r="23" spans="1:10" ht="24.95" customHeight="1">
      <c r="A23" s="113" t="s">
        <v>323</v>
      </c>
      <c r="B23" s="152">
        <v>13460</v>
      </c>
      <c r="C23" s="16"/>
      <c r="D23" s="167">
        <v>14</v>
      </c>
      <c r="E23" s="43"/>
      <c r="I23" s="149"/>
      <c r="J23" s="3"/>
    </row>
    <row r="24" spans="1:10" ht="24.95" customHeight="1">
      <c r="A24" s="15" t="s">
        <v>270</v>
      </c>
      <c r="B24" s="16"/>
      <c r="C24" s="16"/>
      <c r="D24" s="17"/>
      <c r="E24" s="43"/>
      <c r="I24" s="149"/>
      <c r="J24" s="3"/>
    </row>
    <row r="25" spans="1:10" ht="24.95" customHeight="1">
      <c r="A25" s="47" t="s">
        <v>137</v>
      </c>
      <c r="B25" s="51">
        <f>SUM(B12:B24)</f>
        <v>147058</v>
      </c>
      <c r="C25" s="48"/>
      <c r="D25" s="168">
        <v>14.9</v>
      </c>
      <c r="E25" s="43"/>
      <c r="I25" s="149"/>
      <c r="J25" s="3"/>
    </row>
    <row r="26" spans="1:10" ht="24.95" customHeight="1">
      <c r="A26" s="47"/>
      <c r="B26" s="51"/>
      <c r="C26" s="48"/>
      <c r="D26" s="168"/>
      <c r="E26" s="43"/>
      <c r="I26" s="149"/>
      <c r="J26" s="3"/>
    </row>
    <row r="27" spans="1:10" ht="24.95" customHeight="1">
      <c r="A27" s="47"/>
      <c r="B27" s="51"/>
      <c r="C27" s="48"/>
      <c r="D27" s="54"/>
      <c r="E27" s="43"/>
    </row>
    <row r="28" spans="1:10" ht="24.95" customHeight="1">
      <c r="A28" s="47"/>
      <c r="B28" s="51"/>
      <c r="C28" s="48"/>
      <c r="D28" s="54"/>
      <c r="E28" s="43"/>
    </row>
    <row r="29" spans="1:10" ht="24.95" customHeight="1">
      <c r="A29" s="47"/>
      <c r="B29" s="51"/>
      <c r="C29" s="48"/>
      <c r="D29" s="54"/>
      <c r="E29" s="43"/>
    </row>
    <row r="30" spans="1:10" ht="24.95" customHeight="1">
      <c r="A30" s="47"/>
      <c r="B30" s="51"/>
      <c r="C30" s="48"/>
      <c r="D30" s="54"/>
      <c r="E30" s="43"/>
    </row>
    <row r="31" spans="1:10" ht="24.95" customHeight="1">
      <c r="A31" s="47"/>
      <c r="B31" s="51"/>
      <c r="C31" s="48"/>
      <c r="D31" s="54"/>
      <c r="E31" s="43"/>
    </row>
    <row r="32" spans="1:10" ht="24.95" customHeight="1">
      <c r="A32" s="47"/>
      <c r="B32" s="51"/>
      <c r="C32" s="48"/>
      <c r="D32" s="54"/>
      <c r="E32" s="43"/>
    </row>
    <row r="33" spans="1:9" ht="24.95" customHeight="1">
      <c r="A33" s="47"/>
      <c r="B33" s="51"/>
      <c r="C33" s="48"/>
      <c r="D33" s="54"/>
      <c r="E33" s="43"/>
    </row>
    <row r="34" spans="1:9" ht="24.95" customHeight="1">
      <c r="A34" s="47"/>
      <c r="B34" s="51"/>
      <c r="C34" s="48"/>
      <c r="D34" s="54"/>
      <c r="E34" s="43"/>
    </row>
    <row r="35" spans="1:9" ht="24.95" customHeight="1">
      <c r="A35" s="47"/>
      <c r="B35" s="51"/>
      <c r="C35" s="48"/>
      <c r="D35" s="54"/>
      <c r="E35" s="43"/>
    </row>
    <row r="36" spans="1:9" ht="24.95" customHeight="1">
      <c r="A36" s="47"/>
      <c r="B36" s="51"/>
      <c r="C36" s="48"/>
      <c r="D36" s="54"/>
      <c r="E36" s="43"/>
    </row>
    <row r="37" spans="1:9" ht="24.95" customHeight="1">
      <c r="A37" s="47"/>
      <c r="B37" s="51"/>
      <c r="C37" s="48"/>
      <c r="D37" s="54"/>
      <c r="E37" s="43"/>
    </row>
    <row r="38" spans="1:9" ht="24.95" customHeight="1">
      <c r="A38" s="47"/>
      <c r="B38" s="51"/>
      <c r="C38" s="48"/>
      <c r="D38" s="54"/>
      <c r="E38" s="43"/>
    </row>
    <row r="39" spans="1:9" ht="24.95" customHeight="1">
      <c r="A39" s="47"/>
      <c r="B39" s="51"/>
      <c r="C39" s="48"/>
      <c r="D39" s="54"/>
      <c r="E39" s="43"/>
    </row>
    <row r="40" spans="1:9" ht="24.95" customHeight="1">
      <c r="A40" s="15" t="s">
        <v>270</v>
      </c>
      <c r="B40" s="16" t="s">
        <v>270</v>
      </c>
      <c r="C40" s="16"/>
      <c r="D40" s="17" t="s">
        <v>270</v>
      </c>
      <c r="E40" s="43"/>
    </row>
    <row r="41" spans="1:9" ht="24.95" customHeight="1">
      <c r="A41" s="47"/>
      <c r="B41" s="48"/>
      <c r="C41" s="48"/>
      <c r="D41" s="49"/>
      <c r="E41" s="50"/>
      <c r="I41" s="15"/>
    </row>
    <row r="42" spans="1:9" ht="18" customHeight="1">
      <c r="A42" s="15" t="s">
        <v>270</v>
      </c>
      <c r="B42" s="16"/>
      <c r="C42" s="16"/>
      <c r="D42" s="17"/>
      <c r="E42" s="18"/>
      <c r="I42" s="15"/>
    </row>
    <row r="43" spans="1:9" ht="19.5">
      <c r="A43" s="19"/>
      <c r="B43" s="20"/>
      <c r="C43" s="20"/>
      <c r="D43" s="21"/>
      <c r="E43" s="22"/>
    </row>
    <row r="44" spans="1:9" ht="18" customHeight="1">
      <c r="A44" s="423" t="s">
        <v>270</v>
      </c>
      <c r="B44" s="423"/>
      <c r="C44" s="423"/>
      <c r="D44" s="423"/>
      <c r="E44" s="423"/>
    </row>
    <row r="45" spans="1:9" ht="30" customHeight="1">
      <c r="A45" s="10"/>
      <c r="B45" s="11"/>
      <c r="C45" s="11"/>
      <c r="D45" s="11"/>
      <c r="E45" s="11"/>
    </row>
    <row r="46" spans="1:9" ht="30" customHeight="1">
      <c r="A46" s="10"/>
      <c r="B46" s="11"/>
      <c r="C46" s="11"/>
      <c r="D46" s="11"/>
      <c r="E46" s="11"/>
    </row>
    <row r="47" spans="1:9" ht="39.950000000000003" customHeight="1">
      <c r="A47" s="12" t="s">
        <v>270</v>
      </c>
      <c r="B47" s="9"/>
      <c r="C47" s="9" t="s">
        <v>270</v>
      </c>
      <c r="D47" s="13"/>
      <c r="E47" s="45"/>
    </row>
    <row r="48" spans="1:9" ht="39.950000000000003" customHeight="1" thickBot="1">
      <c r="A48" s="12"/>
      <c r="B48" s="424" t="s">
        <v>46</v>
      </c>
      <c r="C48" s="424"/>
      <c r="D48" s="138" t="s">
        <v>47</v>
      </c>
      <c r="E48" s="148" t="s">
        <v>429</v>
      </c>
    </row>
    <row r="49" spans="1:8" ht="60" customHeight="1" thickTop="1" thickBot="1">
      <c r="A49" s="170" t="s">
        <v>442</v>
      </c>
      <c r="B49" s="421">
        <v>112685</v>
      </c>
      <c r="C49" s="422"/>
      <c r="D49" s="169">
        <v>15.7</v>
      </c>
      <c r="E49" s="209">
        <f>100-D49</f>
        <v>84.3</v>
      </c>
      <c r="G49" s="98">
        <f>B49-E49</f>
        <v>112600.7</v>
      </c>
      <c r="H49" s="3">
        <f>G49/B49*100</f>
        <v>99.9251896880685</v>
      </c>
    </row>
    <row r="50" spans="1:8" ht="60" customHeight="1" thickTop="1" thickBot="1">
      <c r="A50" s="170" t="s">
        <v>469</v>
      </c>
      <c r="B50" s="421">
        <v>8208</v>
      </c>
      <c r="C50" s="425"/>
      <c r="D50" s="233">
        <v>27.9</v>
      </c>
      <c r="E50" s="209">
        <f>100-D50</f>
        <v>72.099999999999994</v>
      </c>
      <c r="G50" s="98">
        <f>B50-E50</f>
        <v>8135.9</v>
      </c>
      <c r="H50" s="3">
        <f>G50/B50*100</f>
        <v>99.121588693957108</v>
      </c>
    </row>
    <row r="51" spans="1:8" ht="60" customHeight="1" thickTop="1" thickBot="1">
      <c r="A51" s="170" t="s">
        <v>328</v>
      </c>
      <c r="B51" s="421">
        <v>26165</v>
      </c>
      <c r="C51" s="422"/>
      <c r="D51" s="233">
        <v>7.4</v>
      </c>
      <c r="E51" s="209">
        <f>100-D51</f>
        <v>92.6</v>
      </c>
      <c r="G51" s="98">
        <f>B51-E51</f>
        <v>26072.400000000001</v>
      </c>
      <c r="H51" s="3">
        <f>G51/B51*100</f>
        <v>99.646092107777577</v>
      </c>
    </row>
    <row r="52" spans="1:8" ht="60" customHeight="1" thickTop="1" thickBot="1">
      <c r="A52" s="171" t="s">
        <v>266</v>
      </c>
      <c r="B52" s="421">
        <f>SUM(B49:B51)</f>
        <v>147058</v>
      </c>
      <c r="C52" s="422"/>
      <c r="D52" s="169">
        <v>14.9</v>
      </c>
      <c r="E52" s="209">
        <f>100-D52</f>
        <v>85.1</v>
      </c>
      <c r="G52" s="98">
        <f>B52-E52</f>
        <v>146972.9</v>
      </c>
      <c r="H52" s="3">
        <f>G52/B52*100</f>
        <v>99.942131675937389</v>
      </c>
    </row>
    <row r="53" spans="1:8" ht="35.1" customHeight="1" thickTop="1">
      <c r="A53" s="15"/>
      <c r="B53" s="44" t="s">
        <v>270</v>
      </c>
      <c r="C53" s="16"/>
      <c r="D53" s="17" t="s">
        <v>270</v>
      </c>
      <c r="E53" s="43" t="s">
        <v>270</v>
      </c>
    </row>
    <row r="54" spans="1:8" ht="18" customHeight="1">
      <c r="A54" s="15"/>
      <c r="B54" s="16"/>
      <c r="C54" s="16"/>
      <c r="D54" s="17"/>
      <c r="E54" s="18"/>
    </row>
    <row r="55" spans="1:8" ht="18" customHeight="1">
      <c r="A55" s="15"/>
      <c r="B55" s="16"/>
      <c r="C55" s="16"/>
      <c r="D55" s="17"/>
      <c r="E55" s="18"/>
    </row>
    <row r="56" spans="1:8" ht="18" customHeight="1">
      <c r="A56" s="15"/>
      <c r="B56" s="16"/>
      <c r="C56" s="16"/>
      <c r="D56" s="17"/>
      <c r="E56" s="18"/>
    </row>
    <row r="57" spans="1:8" ht="18" customHeight="1">
      <c r="A57" s="15"/>
      <c r="B57" s="16"/>
      <c r="C57" s="16"/>
      <c r="D57" s="17"/>
      <c r="E57" s="18"/>
    </row>
    <row r="58" spans="1:8" ht="18" customHeight="1">
      <c r="A58" s="15"/>
      <c r="B58" s="16"/>
      <c r="C58" s="16"/>
      <c r="D58" s="17"/>
      <c r="E58" s="18"/>
    </row>
    <row r="59" spans="1:8" ht="18" customHeight="1">
      <c r="A59" s="15"/>
      <c r="B59" s="16"/>
      <c r="C59" s="16"/>
      <c r="D59" s="17"/>
      <c r="E59" s="18"/>
    </row>
    <row r="60" spans="1:8" ht="18" customHeight="1">
      <c r="A60" s="15"/>
      <c r="B60" s="16"/>
      <c r="C60" s="16"/>
      <c r="D60" s="17"/>
      <c r="E60" s="18"/>
    </row>
    <row r="61" spans="1:8" ht="18" customHeight="1">
      <c r="A61" s="15"/>
      <c r="B61" s="16"/>
      <c r="C61" s="16"/>
      <c r="D61" s="17"/>
      <c r="E61" s="18"/>
    </row>
    <row r="62" spans="1:8" ht="18" customHeight="1">
      <c r="A62" s="15"/>
      <c r="B62" s="16"/>
      <c r="C62" s="16"/>
      <c r="D62" s="17"/>
      <c r="E62" s="18"/>
    </row>
    <row r="63" spans="1:8" ht="18" customHeight="1">
      <c r="A63" s="15"/>
      <c r="B63" s="16"/>
      <c r="C63" s="16"/>
      <c r="D63" s="17"/>
      <c r="E63" s="18"/>
    </row>
    <row r="64" spans="1:8" ht="18" customHeight="1">
      <c r="A64" s="15"/>
      <c r="B64" s="16"/>
      <c r="C64" s="16"/>
      <c r="D64" s="17"/>
      <c r="E64" s="18"/>
    </row>
    <row r="65" spans="1:5" ht="18" customHeight="1">
      <c r="A65" s="15"/>
      <c r="B65" s="16"/>
      <c r="C65" s="16"/>
      <c r="D65" s="17"/>
      <c r="E65" s="18"/>
    </row>
    <row r="66" spans="1:5" ht="18" customHeight="1">
      <c r="A66" s="15"/>
      <c r="B66" s="16"/>
      <c r="C66" s="16"/>
      <c r="D66" s="17"/>
      <c r="E66" s="18"/>
    </row>
    <row r="67" spans="1:5" ht="18" customHeight="1">
      <c r="A67" s="15"/>
      <c r="B67" s="16"/>
      <c r="C67" s="16"/>
      <c r="D67" s="17"/>
      <c r="E67" s="18"/>
    </row>
    <row r="68" spans="1:5" ht="18" customHeight="1">
      <c r="A68" s="15"/>
      <c r="B68" s="16"/>
      <c r="C68" s="16"/>
      <c r="D68" s="17"/>
      <c r="E68" s="18"/>
    </row>
    <row r="69" spans="1:5" ht="18" customHeight="1">
      <c r="A69" s="15"/>
      <c r="B69" s="16"/>
      <c r="C69" s="16"/>
      <c r="D69" s="17"/>
      <c r="E69" s="18"/>
    </row>
    <row r="70" spans="1:5" ht="18" customHeight="1">
      <c r="A70" s="15"/>
      <c r="B70" s="16"/>
      <c r="C70" s="16"/>
      <c r="D70" s="17"/>
      <c r="E70" s="18"/>
    </row>
    <row r="71" spans="1:5" ht="18" customHeight="1">
      <c r="A71" s="15"/>
      <c r="B71" s="16"/>
      <c r="C71" s="16"/>
      <c r="D71" s="17"/>
      <c r="E71" s="18"/>
    </row>
    <row r="72" spans="1:5" ht="18" customHeight="1">
      <c r="A72" s="15"/>
      <c r="B72" s="16"/>
      <c r="C72" s="16"/>
      <c r="D72" s="17"/>
      <c r="E72" s="18"/>
    </row>
    <row r="73" spans="1:5" ht="18" customHeight="1">
      <c r="A73" s="15"/>
      <c r="B73" s="16"/>
      <c r="C73" s="16"/>
      <c r="D73" s="17"/>
      <c r="E73" s="18"/>
    </row>
    <row r="74" spans="1:5" ht="18" customHeight="1">
      <c r="A74" s="15"/>
      <c r="B74" s="16"/>
      <c r="C74" s="16"/>
      <c r="D74" s="17"/>
      <c r="E74" s="18"/>
    </row>
    <row r="75" spans="1:5">
      <c r="A75" s="30"/>
      <c r="B75" s="31"/>
      <c r="C75" s="31"/>
      <c r="D75" s="31"/>
      <c r="E75" s="32"/>
    </row>
    <row r="78" spans="1:5" ht="20.100000000000001" customHeight="1">
      <c r="A78" s="12"/>
      <c r="B78" s="13"/>
      <c r="C78" s="13"/>
      <c r="D78" s="13"/>
      <c r="E78" s="45"/>
    </row>
    <row r="79" spans="1:5" ht="19.5">
      <c r="A79" s="12"/>
      <c r="B79" s="46"/>
      <c r="C79" s="11"/>
      <c r="D79" s="46"/>
      <c r="E79" s="14"/>
    </row>
    <row r="80" spans="1:5" ht="19.5">
      <c r="A80" s="12"/>
      <c r="B80" s="46"/>
      <c r="C80" s="11"/>
      <c r="D80" s="46"/>
      <c r="E80" s="14"/>
    </row>
    <row r="81" spans="1:6" ht="19.5">
      <c r="A81" s="12"/>
      <c r="B81" s="46"/>
      <c r="C81" s="11"/>
      <c r="D81" s="46"/>
      <c r="E81" s="14"/>
    </row>
    <row r="82" spans="1:6" ht="19.5">
      <c r="A82" s="12"/>
      <c r="B82" s="46"/>
      <c r="C82" s="11"/>
      <c r="D82" s="46"/>
      <c r="E82" s="14"/>
    </row>
    <row r="83" spans="1:6" ht="35.1" customHeight="1">
      <c r="A83" s="418" t="s">
        <v>295</v>
      </c>
      <c r="B83" s="418"/>
      <c r="C83" s="418"/>
      <c r="D83" s="418"/>
      <c r="E83" s="418"/>
    </row>
    <row r="84" spans="1:6" ht="35.1" customHeight="1">
      <c r="A84" s="36"/>
      <c r="B84" s="36"/>
      <c r="C84" s="36"/>
      <c r="D84" s="36"/>
      <c r="E84" s="36"/>
    </row>
    <row r="85" spans="1:6" ht="37.5" customHeight="1">
      <c r="A85" s="172"/>
      <c r="B85" s="173">
        <v>2014</v>
      </c>
      <c r="C85" s="173">
        <v>2015</v>
      </c>
      <c r="D85" s="173">
        <v>2016</v>
      </c>
      <c r="E85" s="173">
        <v>2017</v>
      </c>
      <c r="F85" s="173">
        <v>2018</v>
      </c>
    </row>
    <row r="86" spans="1:6" ht="35.1" customHeight="1">
      <c r="A86" s="177" t="s">
        <v>82</v>
      </c>
      <c r="B86" s="174">
        <v>130409</v>
      </c>
      <c r="C86" s="174">
        <v>135788</v>
      </c>
      <c r="D86" s="174">
        <v>144548</v>
      </c>
      <c r="E86" s="174">
        <v>145233</v>
      </c>
      <c r="F86" s="174">
        <v>147058</v>
      </c>
    </row>
    <row r="87" spans="1:6" ht="35.1" customHeight="1">
      <c r="A87" s="177" t="s">
        <v>83</v>
      </c>
      <c r="B87" s="174">
        <v>19562</v>
      </c>
      <c r="C87" s="174">
        <v>20671</v>
      </c>
      <c r="D87" s="174">
        <v>21599</v>
      </c>
      <c r="E87" s="174">
        <v>22080</v>
      </c>
      <c r="F87" s="174">
        <v>21976</v>
      </c>
    </row>
    <row r="88" spans="1:6" ht="30" customHeight="1">
      <c r="A88" s="178" t="s">
        <v>85</v>
      </c>
      <c r="B88" s="176">
        <v>6</v>
      </c>
      <c r="C88" s="176">
        <v>5.9</v>
      </c>
      <c r="D88" s="176">
        <v>6</v>
      </c>
      <c r="E88" s="176">
        <v>5.8</v>
      </c>
      <c r="F88" s="176">
        <v>5.8</v>
      </c>
    </row>
    <row r="89" spans="1:6" ht="30" customHeight="1">
      <c r="A89" s="178" t="s">
        <v>136</v>
      </c>
      <c r="B89" s="176">
        <v>21.2</v>
      </c>
      <c r="C89" s="176">
        <v>23.4</v>
      </c>
      <c r="D89" s="176">
        <v>21.9</v>
      </c>
      <c r="E89" s="176">
        <v>22.1</v>
      </c>
      <c r="F89" s="176">
        <v>21.7</v>
      </c>
    </row>
    <row r="90" spans="1:6" ht="30" customHeight="1">
      <c r="A90" s="178" t="s">
        <v>84</v>
      </c>
      <c r="B90" s="175">
        <v>296</v>
      </c>
      <c r="C90" s="175">
        <v>307</v>
      </c>
      <c r="D90" s="175">
        <v>297</v>
      </c>
      <c r="E90" s="379">
        <v>297.07</v>
      </c>
      <c r="F90" s="175">
        <v>298</v>
      </c>
    </row>
    <row r="91" spans="1:6" ht="30" customHeight="1">
      <c r="A91" s="38"/>
      <c r="B91" s="55"/>
      <c r="C91" s="56"/>
      <c r="D91" s="56"/>
      <c r="E91" s="56"/>
      <c r="F91" s="56"/>
    </row>
    <row r="94" spans="1:6">
      <c r="A94" s="15"/>
    </row>
    <row r="95" spans="1:6" ht="19.5">
      <c r="A95" s="37"/>
    </row>
    <row r="96" spans="1:6" ht="24.95" customHeight="1">
      <c r="B96" s="41"/>
      <c r="C96" s="41"/>
      <c r="D96" s="41"/>
      <c r="E96" s="42"/>
    </row>
    <row r="97" spans="1:5" ht="24.95" customHeight="1">
      <c r="B97" s="41"/>
      <c r="C97" s="41"/>
      <c r="D97" s="41"/>
      <c r="E97" s="42"/>
    </row>
    <row r="98" spans="1:5" ht="24.95" customHeight="1">
      <c r="B98" s="41"/>
      <c r="C98" s="41"/>
      <c r="D98" s="41"/>
      <c r="E98" s="42"/>
    </row>
    <row r="99" spans="1:5" ht="24.95" customHeight="1">
      <c r="B99" s="41"/>
      <c r="C99" s="41"/>
      <c r="D99" s="41"/>
      <c r="E99" s="42"/>
    </row>
    <row r="100" spans="1:5" ht="24.95" customHeight="1">
      <c r="B100" s="41"/>
      <c r="C100" s="41"/>
      <c r="D100" s="41"/>
      <c r="E100" s="42"/>
    </row>
    <row r="101" spans="1:5" ht="24.95" customHeight="1">
      <c r="B101" s="41"/>
      <c r="C101" s="41"/>
      <c r="D101" s="41"/>
      <c r="E101" s="42"/>
    </row>
    <row r="102" spans="1:5" ht="24.95" customHeight="1">
      <c r="B102" s="41"/>
      <c r="C102" s="41"/>
      <c r="D102" s="41"/>
      <c r="E102" s="42"/>
    </row>
    <row r="103" spans="1:5" ht="24.95" customHeight="1"/>
    <row r="106" spans="1:5" ht="15.75">
      <c r="A106" s="39"/>
    </row>
    <row r="108" spans="1:5" ht="15.75">
      <c r="B108" s="39"/>
      <c r="C108" s="38"/>
      <c r="D108" s="38"/>
      <c r="E108" s="38"/>
    </row>
    <row r="110" spans="1:5" ht="24.95" customHeight="1">
      <c r="B110" s="41"/>
      <c r="C110" s="41"/>
      <c r="D110" s="41"/>
      <c r="E110" s="42"/>
    </row>
    <row r="111" spans="1:5" ht="24.95" customHeight="1">
      <c r="B111" s="41"/>
      <c r="C111" s="41"/>
      <c r="D111" s="41"/>
      <c r="E111" s="42"/>
    </row>
    <row r="112" spans="1:5" ht="24.95" customHeight="1">
      <c r="B112" s="41"/>
      <c r="C112" s="41"/>
      <c r="D112" s="41"/>
      <c r="E112" s="42"/>
    </row>
    <row r="113" spans="2:5" ht="24.95" customHeight="1">
      <c r="B113" s="41"/>
      <c r="C113" s="41"/>
      <c r="D113" s="41"/>
      <c r="E113" s="42"/>
    </row>
    <row r="114" spans="2:5" ht="24.95" customHeight="1">
      <c r="B114" s="41"/>
      <c r="C114" s="41"/>
      <c r="D114" s="41"/>
      <c r="E114" s="42"/>
    </row>
    <row r="115" spans="2:5" ht="24.95" customHeight="1">
      <c r="B115" s="41"/>
      <c r="C115" s="41"/>
      <c r="D115" s="41"/>
      <c r="E115" s="42"/>
    </row>
    <row r="116" spans="2:5" ht="24.95" customHeight="1">
      <c r="B116" s="41"/>
      <c r="C116" s="41"/>
      <c r="D116" s="41"/>
      <c r="E116" s="42"/>
    </row>
    <row r="146" spans="2:19">
      <c r="B146" s="117"/>
      <c r="C146" s="118"/>
    </row>
    <row r="147" spans="2:19">
      <c r="B147" s="117"/>
      <c r="C147" s="118"/>
    </row>
    <row r="148" spans="2:19">
      <c r="B148" s="117"/>
      <c r="C148" s="118"/>
    </row>
    <row r="149" spans="2:19">
      <c r="B149" s="117"/>
      <c r="C149" s="118"/>
    </row>
    <row r="151" spans="2:19">
      <c r="C151" s="119"/>
    </row>
    <row r="152" spans="2:19">
      <c r="S152" s="119"/>
    </row>
  </sheetData>
  <mergeCells count="10">
    <mergeCell ref="A2:F2"/>
    <mergeCell ref="B4:E4"/>
    <mergeCell ref="A7:E7"/>
    <mergeCell ref="B52:C52"/>
    <mergeCell ref="A83:E83"/>
    <mergeCell ref="A44:E44"/>
    <mergeCell ref="B49:C49"/>
    <mergeCell ref="B51:C51"/>
    <mergeCell ref="B48:C48"/>
    <mergeCell ref="B50:C50"/>
  </mergeCells>
  <phoneticPr fontId="0" type="noConversion"/>
  <pageMargins left="0.46" right="0.75" top="0.76" bottom="1" header="0" footer="0"/>
  <pageSetup paperSize="9" scale="69" orientation="portrait" horizontalDpi="300" verticalDpi="300" r:id="rId1"/>
  <headerFooter alignWithMargins="0"/>
  <rowBreaks count="3" manualBreakCount="3">
    <brk id="5" max="7" man="1"/>
    <brk id="45" max="7" man="1"/>
    <brk id="81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H505"/>
  <sheetViews>
    <sheetView zoomScaleNormal="100" zoomScaleSheetLayoutView="100" workbookViewId="0">
      <selection sqref="A1:C1"/>
    </sheetView>
  </sheetViews>
  <sheetFormatPr baseColWidth="10" defaultRowHeight="12.75"/>
  <cols>
    <col min="1" max="1" width="50.28515625" style="153" customWidth="1"/>
    <col min="2" max="3" width="20.7109375" style="159" customWidth="1"/>
    <col min="4" max="4" width="28.28515625" style="153" customWidth="1"/>
    <col min="5" max="16384" width="11.42578125" style="153"/>
  </cols>
  <sheetData>
    <row r="1" spans="1:8" ht="26.25" customHeight="1">
      <c r="A1" s="428" t="s">
        <v>48</v>
      </c>
      <c r="B1" s="428"/>
      <c r="C1" s="428"/>
    </row>
    <row r="2" spans="1:8" ht="12.75" customHeight="1">
      <c r="A2" s="247"/>
      <c r="B2" s="155"/>
      <c r="C2" s="155"/>
    </row>
    <row r="3" spans="1:8" ht="12.75" customHeight="1">
      <c r="A3" s="247"/>
      <c r="B3" s="155"/>
      <c r="C3" s="155"/>
    </row>
    <row r="4" spans="1:8" ht="12.75" customHeight="1">
      <c r="A4" s="247"/>
      <c r="B4" s="155"/>
      <c r="C4" s="155"/>
    </row>
    <row r="5" spans="1:8" ht="12.75" customHeight="1">
      <c r="A5" s="247"/>
      <c r="B5" s="155"/>
      <c r="C5" s="155"/>
    </row>
    <row r="6" spans="1:8" ht="12.75" customHeight="1">
      <c r="A6" s="247"/>
      <c r="B6" s="155"/>
      <c r="C6" s="155"/>
    </row>
    <row r="7" spans="1:8" s="156" customFormat="1" ht="12.75" customHeight="1">
      <c r="A7" s="154"/>
      <c r="B7" s="155"/>
      <c r="C7" s="155"/>
      <c r="D7" s="426"/>
      <c r="E7" s="426"/>
      <c r="F7" s="426"/>
      <c r="G7" s="426"/>
      <c r="H7" s="426"/>
    </row>
    <row r="8" spans="1:8">
      <c r="B8" s="157"/>
      <c r="C8" s="157"/>
    </row>
    <row r="9" spans="1:8">
      <c r="A9" s="158" t="s">
        <v>200</v>
      </c>
      <c r="B9" s="157" t="s">
        <v>623</v>
      </c>
      <c r="C9" s="157" t="s">
        <v>654</v>
      </c>
    </row>
    <row r="10" spans="1:8">
      <c r="A10" s="158"/>
    </row>
    <row r="11" spans="1:8">
      <c r="A11" s="231" t="s">
        <v>529</v>
      </c>
      <c r="B11" s="159">
        <v>28220</v>
      </c>
      <c r="C11" s="159">
        <v>28663</v>
      </c>
    </row>
    <row r="12" spans="1:8">
      <c r="A12" s="231" t="s">
        <v>530</v>
      </c>
      <c r="B12" s="159">
        <v>938</v>
      </c>
      <c r="C12" s="159">
        <v>754</v>
      </c>
    </row>
    <row r="13" spans="1:8">
      <c r="A13" s="231" t="s">
        <v>531</v>
      </c>
      <c r="B13" s="159">
        <v>24444</v>
      </c>
      <c r="C13" s="159">
        <v>26199</v>
      </c>
    </row>
    <row r="14" spans="1:8">
      <c r="A14" s="231" t="s">
        <v>532</v>
      </c>
      <c r="B14" s="159">
        <v>2660</v>
      </c>
      <c r="C14" s="159">
        <v>2220</v>
      </c>
    </row>
    <row r="15" spans="1:8">
      <c r="A15" s="231" t="s">
        <v>533</v>
      </c>
      <c r="B15" s="159">
        <v>137</v>
      </c>
      <c r="C15" s="159">
        <v>135</v>
      </c>
    </row>
    <row r="16" spans="1:8">
      <c r="A16" s="231" t="s">
        <v>534</v>
      </c>
      <c r="B16" s="159">
        <v>906</v>
      </c>
      <c r="C16" s="159">
        <v>883</v>
      </c>
    </row>
    <row r="17" spans="1:3">
      <c r="A17" s="231" t="s">
        <v>535</v>
      </c>
      <c r="B17" s="159">
        <v>138</v>
      </c>
      <c r="C17" s="159">
        <v>160</v>
      </c>
    </row>
    <row r="20" spans="1:3">
      <c r="A20" s="158" t="s">
        <v>329</v>
      </c>
      <c r="B20" s="157"/>
      <c r="C20" s="157"/>
    </row>
    <row r="21" spans="1:3">
      <c r="A21" s="158"/>
      <c r="B21" s="157"/>
      <c r="C21" s="157"/>
    </row>
    <row r="22" spans="1:3">
      <c r="A22" s="153" t="s">
        <v>331</v>
      </c>
    </row>
    <row r="23" spans="1:3">
      <c r="A23" s="231" t="s">
        <v>552</v>
      </c>
      <c r="B23" s="159">
        <v>1763</v>
      </c>
      <c r="C23" s="159">
        <v>1009</v>
      </c>
    </row>
    <row r="24" spans="1:3">
      <c r="A24" s="153" t="s">
        <v>201</v>
      </c>
      <c r="B24" s="159">
        <v>1</v>
      </c>
      <c r="C24" s="159">
        <v>0</v>
      </c>
    </row>
    <row r="25" spans="1:3">
      <c r="A25" s="153" t="s">
        <v>202</v>
      </c>
      <c r="B25" s="159">
        <v>9</v>
      </c>
      <c r="C25" s="159">
        <v>10</v>
      </c>
    </row>
    <row r="26" spans="1:3">
      <c r="A26" s="153" t="s">
        <v>330</v>
      </c>
      <c r="B26" s="159">
        <v>312</v>
      </c>
      <c r="C26" s="159">
        <v>540</v>
      </c>
    </row>
    <row r="27" spans="1:3">
      <c r="A27" s="210" t="s">
        <v>444</v>
      </c>
      <c r="B27" s="159">
        <v>25</v>
      </c>
      <c r="C27" s="159">
        <v>6</v>
      </c>
    </row>
    <row r="28" spans="1:3">
      <c r="A28" s="153" t="s">
        <v>170</v>
      </c>
      <c r="B28" s="159">
        <v>137</v>
      </c>
      <c r="C28" s="159">
        <v>296</v>
      </c>
    </row>
    <row r="29" spans="1:3">
      <c r="A29" s="153" t="s">
        <v>203</v>
      </c>
      <c r="B29" s="159">
        <v>99</v>
      </c>
      <c r="C29" s="159">
        <v>141</v>
      </c>
    </row>
    <row r="30" spans="1:3">
      <c r="A30" s="231" t="s">
        <v>553</v>
      </c>
      <c r="B30" s="159">
        <v>27</v>
      </c>
      <c r="C30" s="159">
        <v>78</v>
      </c>
    </row>
    <row r="33" spans="1:3">
      <c r="A33" s="153" t="s">
        <v>217</v>
      </c>
      <c r="B33" s="159">
        <v>1299</v>
      </c>
      <c r="C33" s="159">
        <v>1274</v>
      </c>
    </row>
    <row r="34" spans="1:3">
      <c r="A34" s="153" t="s">
        <v>218</v>
      </c>
      <c r="B34" s="160">
        <v>74.599999999999994</v>
      </c>
      <c r="C34" s="160">
        <v>74.8</v>
      </c>
    </row>
    <row r="36" spans="1:3">
      <c r="A36" s="153" t="s">
        <v>219</v>
      </c>
      <c r="B36" s="159">
        <v>15772</v>
      </c>
      <c r="C36" s="159">
        <v>15986</v>
      </c>
    </row>
    <row r="37" spans="1:3">
      <c r="A37" s="153" t="s">
        <v>220</v>
      </c>
      <c r="B37" s="153"/>
      <c r="C37" s="153"/>
    </row>
    <row r="38" spans="1:3">
      <c r="A38" s="153" t="s">
        <v>332</v>
      </c>
      <c r="B38" s="153">
        <v>221</v>
      </c>
      <c r="C38" s="153">
        <v>239</v>
      </c>
    </row>
    <row r="39" spans="1:3">
      <c r="A39" s="153" t="s">
        <v>57</v>
      </c>
      <c r="B39" s="153">
        <v>317</v>
      </c>
      <c r="C39" s="153">
        <v>334</v>
      </c>
    </row>
    <row r="40" spans="1:3">
      <c r="B40" s="153"/>
      <c r="C40" s="153"/>
    </row>
    <row r="41" spans="1:3">
      <c r="B41" s="153"/>
      <c r="C41" s="153"/>
    </row>
    <row r="42" spans="1:3">
      <c r="A42" s="158" t="s">
        <v>333</v>
      </c>
      <c r="B42" s="157" t="s">
        <v>623</v>
      </c>
      <c r="C42" s="157" t="s">
        <v>654</v>
      </c>
    </row>
    <row r="43" spans="1:3">
      <c r="A43" s="158"/>
    </row>
    <row r="44" spans="1:3">
      <c r="A44" s="158" t="s">
        <v>406</v>
      </c>
      <c r="B44" s="157"/>
      <c r="C44" s="157"/>
    </row>
    <row r="45" spans="1:3">
      <c r="A45" s="231" t="s">
        <v>536</v>
      </c>
      <c r="B45" s="159">
        <v>1904286</v>
      </c>
      <c r="C45" s="159">
        <v>1978199</v>
      </c>
    </row>
    <row r="46" spans="1:3">
      <c r="A46" s="231" t="s">
        <v>537</v>
      </c>
      <c r="B46" s="159">
        <v>227274</v>
      </c>
      <c r="C46" s="159">
        <v>207527</v>
      </c>
    </row>
    <row r="47" spans="1:3">
      <c r="A47" s="158" t="s">
        <v>405</v>
      </c>
      <c r="B47" s="153"/>
      <c r="C47" s="153"/>
    </row>
    <row r="48" spans="1:3">
      <c r="A48" s="153" t="s">
        <v>258</v>
      </c>
      <c r="B48" s="159">
        <v>41445</v>
      </c>
      <c r="C48" s="159">
        <v>44347</v>
      </c>
    </row>
    <row r="49" spans="1:4">
      <c r="A49" s="153" t="s">
        <v>259</v>
      </c>
      <c r="B49" s="153"/>
      <c r="C49" s="153"/>
      <c r="D49" s="159"/>
    </row>
    <row r="50" spans="1:4">
      <c r="A50" s="153" t="s">
        <v>410</v>
      </c>
      <c r="B50" s="159">
        <v>700</v>
      </c>
      <c r="C50" s="159">
        <v>809</v>
      </c>
    </row>
    <row r="51" spans="1:4">
      <c r="A51" s="153" t="s">
        <v>409</v>
      </c>
      <c r="B51" s="159">
        <v>575</v>
      </c>
      <c r="C51" s="159">
        <v>586</v>
      </c>
    </row>
    <row r="52" spans="1:4">
      <c r="A52" s="153" t="s">
        <v>408</v>
      </c>
      <c r="B52" s="159">
        <v>40</v>
      </c>
      <c r="C52" s="159">
        <v>41</v>
      </c>
    </row>
    <row r="53" spans="1:4">
      <c r="A53" s="153" t="s">
        <v>204</v>
      </c>
      <c r="B53" s="159">
        <v>392</v>
      </c>
      <c r="C53" s="159">
        <v>425</v>
      </c>
    </row>
    <row r="54" spans="1:4">
      <c r="A54" s="153" t="s">
        <v>221</v>
      </c>
      <c r="B54" s="159">
        <v>42</v>
      </c>
      <c r="C54" s="159">
        <v>46</v>
      </c>
    </row>
    <row r="55" spans="1:4">
      <c r="A55" s="231" t="s">
        <v>549</v>
      </c>
      <c r="B55" s="159">
        <v>130</v>
      </c>
      <c r="C55" s="159">
        <v>136</v>
      </c>
    </row>
    <row r="56" spans="1:4">
      <c r="A56" s="153" t="s">
        <v>42</v>
      </c>
      <c r="B56" s="159">
        <v>48</v>
      </c>
      <c r="C56" s="159">
        <v>55</v>
      </c>
    </row>
    <row r="57" spans="1:4">
      <c r="A57" s="231" t="s">
        <v>591</v>
      </c>
      <c r="B57" s="159">
        <v>22</v>
      </c>
      <c r="C57" s="159">
        <v>19</v>
      </c>
    </row>
    <row r="58" spans="1:4">
      <c r="A58" s="153" t="s">
        <v>43</v>
      </c>
      <c r="B58" s="159">
        <v>91</v>
      </c>
      <c r="C58" s="159">
        <v>99</v>
      </c>
    </row>
    <row r="59" spans="1:4">
      <c r="A59" s="153" t="s">
        <v>222</v>
      </c>
      <c r="B59" s="159">
        <v>530</v>
      </c>
      <c r="C59" s="159">
        <v>594</v>
      </c>
    </row>
    <row r="60" spans="1:4">
      <c r="A60" s="153" t="s">
        <v>223</v>
      </c>
      <c r="B60" s="159">
        <v>62</v>
      </c>
      <c r="C60" s="159">
        <v>73</v>
      </c>
    </row>
    <row r="61" spans="1:4">
      <c r="A61" s="153" t="s">
        <v>224</v>
      </c>
      <c r="B61" s="159">
        <v>768</v>
      </c>
      <c r="C61" s="159">
        <v>763</v>
      </c>
    </row>
    <row r="62" spans="1:4">
      <c r="A62" s="153" t="s">
        <v>270</v>
      </c>
      <c r="B62" s="153"/>
    </row>
    <row r="63" spans="1:4">
      <c r="A63" s="158" t="s">
        <v>225</v>
      </c>
      <c r="B63" s="153"/>
    </row>
    <row r="64" spans="1:4">
      <c r="A64" s="153" t="s">
        <v>226</v>
      </c>
      <c r="B64" s="159">
        <v>9659</v>
      </c>
      <c r="C64" s="159">
        <v>9598</v>
      </c>
    </row>
    <row r="65" spans="1:3">
      <c r="B65" s="153"/>
      <c r="C65" s="153"/>
    </row>
    <row r="66" spans="1:3">
      <c r="A66" s="158" t="s">
        <v>334</v>
      </c>
      <c r="B66" s="153"/>
      <c r="C66" s="153"/>
    </row>
    <row r="67" spans="1:3">
      <c r="A67" s="153" t="s">
        <v>5</v>
      </c>
      <c r="B67" s="159">
        <v>39495</v>
      </c>
      <c r="C67" s="159">
        <v>41367</v>
      </c>
    </row>
    <row r="68" spans="1:3">
      <c r="B68" s="153"/>
      <c r="C68" s="153"/>
    </row>
    <row r="69" spans="1:3">
      <c r="A69" s="158" t="s">
        <v>407</v>
      </c>
      <c r="B69" s="153"/>
      <c r="C69" s="153"/>
    </row>
    <row r="70" spans="1:3">
      <c r="A70" s="153" t="s">
        <v>227</v>
      </c>
      <c r="B70" s="159">
        <v>15365</v>
      </c>
      <c r="C70" s="159">
        <v>13312</v>
      </c>
    </row>
    <row r="71" spans="1:3">
      <c r="A71" s="231" t="s">
        <v>590</v>
      </c>
      <c r="B71" s="159">
        <v>14490</v>
      </c>
      <c r="C71" s="159">
        <v>17047</v>
      </c>
    </row>
    <row r="72" spans="1:3">
      <c r="B72" s="153"/>
      <c r="C72" s="153"/>
    </row>
    <row r="76" spans="1:3">
      <c r="A76" s="239" t="s">
        <v>511</v>
      </c>
      <c r="B76" s="328" t="s">
        <v>623</v>
      </c>
      <c r="C76" s="328" t="s">
        <v>654</v>
      </c>
    </row>
    <row r="77" spans="1:3">
      <c r="A77" s="161"/>
      <c r="B77" s="157"/>
      <c r="C77" s="157"/>
    </row>
    <row r="78" spans="1:3">
      <c r="A78" s="240" t="s">
        <v>538</v>
      </c>
      <c r="B78" s="326">
        <v>391152</v>
      </c>
      <c r="C78" s="326">
        <v>405513</v>
      </c>
    </row>
    <row r="79" spans="1:3">
      <c r="A79" s="240" t="s">
        <v>539</v>
      </c>
      <c r="B79" s="327">
        <v>4406864</v>
      </c>
      <c r="C79" s="327">
        <v>4569021</v>
      </c>
    </row>
    <row r="80" spans="1:3">
      <c r="A80" s="240" t="s">
        <v>540</v>
      </c>
      <c r="B80" s="327">
        <v>187578</v>
      </c>
      <c r="C80" s="327">
        <v>189059</v>
      </c>
    </row>
    <row r="81" spans="1:3">
      <c r="A81" s="240" t="s">
        <v>541</v>
      </c>
      <c r="B81" s="327">
        <v>1387973</v>
      </c>
      <c r="C81" s="327">
        <v>1431872</v>
      </c>
    </row>
    <row r="82" spans="1:3">
      <c r="A82" s="240"/>
    </row>
    <row r="83" spans="1:3">
      <c r="A83" s="157"/>
    </row>
    <row r="84" spans="1:3">
      <c r="A84" s="239" t="s">
        <v>512</v>
      </c>
    </row>
    <row r="85" spans="1:3">
      <c r="A85" s="239"/>
    </row>
    <row r="86" spans="1:3">
      <c r="A86" s="240" t="s">
        <v>513</v>
      </c>
      <c r="B86" s="327">
        <v>60287</v>
      </c>
      <c r="C86" s="327">
        <v>60849</v>
      </c>
    </row>
    <row r="87" spans="1:3">
      <c r="A87" s="240" t="s">
        <v>514</v>
      </c>
      <c r="B87" s="327">
        <v>68363</v>
      </c>
      <c r="C87" s="327">
        <v>68897</v>
      </c>
    </row>
    <row r="88" spans="1:3">
      <c r="A88" s="240" t="s">
        <v>515</v>
      </c>
      <c r="B88" s="327">
        <v>303723</v>
      </c>
      <c r="C88" s="327">
        <v>314563</v>
      </c>
    </row>
    <row r="89" spans="1:3">
      <c r="A89" s="240"/>
    </row>
    <row r="90" spans="1:3">
      <c r="A90" s="157"/>
    </row>
    <row r="91" spans="1:3">
      <c r="A91" s="242" t="s">
        <v>516</v>
      </c>
    </row>
    <row r="92" spans="1:3">
      <c r="A92" s="242"/>
    </row>
    <row r="93" spans="1:3">
      <c r="A93" s="243" t="s">
        <v>513</v>
      </c>
      <c r="B93" s="327">
        <v>127666</v>
      </c>
      <c r="C93" s="327">
        <v>130033</v>
      </c>
    </row>
    <row r="94" spans="1:3">
      <c r="A94" s="243" t="s">
        <v>514</v>
      </c>
      <c r="B94" s="327">
        <v>206181</v>
      </c>
      <c r="C94" s="327">
        <v>217180</v>
      </c>
    </row>
    <row r="95" spans="1:3">
      <c r="A95" s="243" t="s">
        <v>515</v>
      </c>
      <c r="B95" s="327">
        <v>588730</v>
      </c>
      <c r="C95" s="327">
        <v>645945</v>
      </c>
    </row>
    <row r="96" spans="1:3">
      <c r="A96" s="243" t="s">
        <v>517</v>
      </c>
      <c r="B96" s="327">
        <v>2.86</v>
      </c>
      <c r="C96" s="327">
        <f>C95/C94</f>
        <v>2.9742379592964361</v>
      </c>
    </row>
    <row r="97" spans="1:3">
      <c r="A97" s="243"/>
    </row>
    <row r="98" spans="1:3">
      <c r="A98" s="157"/>
    </row>
    <row r="99" spans="1:3">
      <c r="A99" s="241" t="s">
        <v>518</v>
      </c>
    </row>
    <row r="100" spans="1:3">
      <c r="A100" s="241"/>
    </row>
    <row r="101" spans="1:3">
      <c r="A101" s="240" t="s">
        <v>513</v>
      </c>
      <c r="B101" s="327">
        <v>3392</v>
      </c>
      <c r="C101" s="327">
        <v>3815</v>
      </c>
    </row>
    <row r="102" spans="1:3">
      <c r="A102" s="240" t="s">
        <v>514</v>
      </c>
      <c r="B102" s="327">
        <v>3589</v>
      </c>
      <c r="C102" s="327">
        <v>3498</v>
      </c>
    </row>
    <row r="103" spans="1:3">
      <c r="A103" s="240" t="s">
        <v>515</v>
      </c>
      <c r="B103" s="327">
        <v>26623</v>
      </c>
      <c r="C103" s="327">
        <v>26659</v>
      </c>
    </row>
    <row r="104" spans="1:3">
      <c r="A104" s="240"/>
    </row>
    <row r="106" spans="1:3">
      <c r="A106" s="158" t="s">
        <v>519</v>
      </c>
    </row>
    <row r="107" spans="1:3">
      <c r="A107" s="158"/>
    </row>
    <row r="108" spans="1:3">
      <c r="A108" s="231" t="s">
        <v>514</v>
      </c>
      <c r="B108" s="327">
        <v>3621</v>
      </c>
      <c r="C108" s="327">
        <v>4294</v>
      </c>
    </row>
    <row r="109" spans="1:3">
      <c r="A109" s="231" t="s">
        <v>515</v>
      </c>
      <c r="B109" s="415">
        <v>16681</v>
      </c>
      <c r="C109" s="159">
        <v>53372</v>
      </c>
    </row>
    <row r="110" spans="1:3">
      <c r="A110" s="231"/>
    </row>
    <row r="111" spans="1:3">
      <c r="A111" s="231"/>
    </row>
    <row r="112" spans="1:3">
      <c r="A112" s="158" t="s">
        <v>528</v>
      </c>
    </row>
    <row r="113" spans="1:3">
      <c r="A113" s="245"/>
    </row>
    <row r="114" spans="1:3">
      <c r="A114" s="244" t="s">
        <v>522</v>
      </c>
      <c r="B114" s="327">
        <v>3175</v>
      </c>
      <c r="C114" s="327">
        <v>3325</v>
      </c>
    </row>
    <row r="115" spans="1:3">
      <c r="A115" s="246" t="s">
        <v>523</v>
      </c>
      <c r="B115" s="327">
        <v>1486</v>
      </c>
      <c r="C115" s="327">
        <v>1542</v>
      </c>
    </row>
    <row r="116" spans="1:3">
      <c r="A116" s="246" t="s">
        <v>524</v>
      </c>
      <c r="B116" s="327">
        <v>3035</v>
      </c>
      <c r="C116" s="327">
        <v>2935</v>
      </c>
    </row>
    <row r="117" spans="1:3">
      <c r="A117" s="246" t="s">
        <v>525</v>
      </c>
      <c r="B117" s="327">
        <v>168</v>
      </c>
      <c r="C117" s="327">
        <v>214</v>
      </c>
    </row>
    <row r="118" spans="1:3">
      <c r="A118" s="246" t="s">
        <v>526</v>
      </c>
      <c r="B118" s="327">
        <v>217</v>
      </c>
      <c r="C118" s="327">
        <v>145</v>
      </c>
    </row>
    <row r="119" spans="1:3">
      <c r="A119" s="246" t="s">
        <v>527</v>
      </c>
      <c r="B119" s="327">
        <v>225</v>
      </c>
      <c r="C119" s="327">
        <v>258</v>
      </c>
    </row>
    <row r="120" spans="1:3">
      <c r="A120" s="231"/>
    </row>
    <row r="121" spans="1:3">
      <c r="A121" s="231"/>
    </row>
    <row r="122" spans="1:3">
      <c r="A122" s="231"/>
    </row>
    <row r="123" spans="1:3">
      <c r="A123" s="231"/>
    </row>
    <row r="124" spans="1:3">
      <c r="A124" s="231"/>
    </row>
    <row r="125" spans="1:3">
      <c r="A125" s="231"/>
    </row>
    <row r="126" spans="1:3">
      <c r="A126" s="231"/>
    </row>
    <row r="127" spans="1:3">
      <c r="A127" s="231"/>
    </row>
    <row r="128" spans="1:3">
      <c r="B128" s="157"/>
      <c r="C128" s="157"/>
    </row>
    <row r="131" spans="1:3">
      <c r="A131" s="158" t="s">
        <v>86</v>
      </c>
      <c r="B131" s="157" t="s">
        <v>623</v>
      </c>
      <c r="C131" s="157" t="s">
        <v>654</v>
      </c>
    </row>
    <row r="132" spans="1:3">
      <c r="A132" s="158"/>
    </row>
    <row r="133" spans="1:3">
      <c r="A133" s="153" t="s">
        <v>205</v>
      </c>
      <c r="B133" s="159">
        <v>2517</v>
      </c>
      <c r="C133" s="159">
        <v>2335</v>
      </c>
    </row>
    <row r="134" spans="1:3">
      <c r="A134" s="153" t="s">
        <v>415</v>
      </c>
      <c r="B134" s="159">
        <v>3230</v>
      </c>
      <c r="C134" s="159">
        <v>3250</v>
      </c>
    </row>
    <row r="135" spans="1:3">
      <c r="A135" s="153" t="s">
        <v>554</v>
      </c>
      <c r="B135" s="159">
        <v>38</v>
      </c>
      <c r="C135" s="159">
        <v>25</v>
      </c>
    </row>
    <row r="136" spans="1:3">
      <c r="A136" s="231" t="s">
        <v>555</v>
      </c>
      <c r="B136" s="159">
        <v>3522</v>
      </c>
      <c r="C136" s="159">
        <v>3062</v>
      </c>
    </row>
    <row r="137" spans="1:3">
      <c r="A137" s="231" t="s">
        <v>475</v>
      </c>
      <c r="B137" s="159">
        <v>89</v>
      </c>
      <c r="C137" s="159">
        <v>60</v>
      </c>
    </row>
    <row r="138" spans="1:3">
      <c r="A138" s="153" t="s">
        <v>8</v>
      </c>
      <c r="B138" s="159">
        <v>40</v>
      </c>
      <c r="C138" s="159">
        <v>72</v>
      </c>
    </row>
    <row r="139" spans="1:3">
      <c r="A139" s="153" t="s">
        <v>556</v>
      </c>
      <c r="B139" s="159">
        <v>7</v>
      </c>
      <c r="C139" s="159">
        <v>2</v>
      </c>
    </row>
    <row r="140" spans="1:3">
      <c r="A140" s="153" t="s">
        <v>557</v>
      </c>
      <c r="B140" s="159">
        <v>537</v>
      </c>
      <c r="C140" s="159">
        <v>530</v>
      </c>
    </row>
    <row r="141" spans="1:3">
      <c r="A141" s="211" t="s">
        <v>443</v>
      </c>
      <c r="B141" s="159">
        <v>7</v>
      </c>
      <c r="C141" s="159">
        <v>11</v>
      </c>
    </row>
    <row r="142" spans="1:3">
      <c r="A142" s="211" t="s">
        <v>558</v>
      </c>
      <c r="B142" s="159">
        <v>97</v>
      </c>
      <c r="C142" s="159">
        <v>144</v>
      </c>
    </row>
    <row r="143" spans="1:3">
      <c r="A143" s="153" t="s">
        <v>228</v>
      </c>
      <c r="B143" s="159">
        <v>412</v>
      </c>
      <c r="C143" s="159">
        <v>356</v>
      </c>
    </row>
    <row r="145" spans="1:3">
      <c r="B145" s="160"/>
      <c r="C145" s="160"/>
    </row>
    <row r="146" spans="1:3">
      <c r="A146" s="158" t="s">
        <v>206</v>
      </c>
      <c r="B146" s="157"/>
      <c r="C146" s="157"/>
    </row>
    <row r="147" spans="1:3">
      <c r="A147" s="158"/>
      <c r="B147" s="213"/>
      <c r="C147" s="213"/>
    </row>
    <row r="148" spans="1:3">
      <c r="A148" s="153" t="s">
        <v>411</v>
      </c>
      <c r="B148" s="159">
        <v>90</v>
      </c>
      <c r="C148" s="159">
        <v>99</v>
      </c>
    </row>
    <row r="149" spans="1:3">
      <c r="A149" s="153" t="s">
        <v>412</v>
      </c>
      <c r="B149" s="159">
        <v>50</v>
      </c>
      <c r="C149" s="159">
        <v>31</v>
      </c>
    </row>
    <row r="150" spans="1:3">
      <c r="A150" s="153" t="s">
        <v>207</v>
      </c>
      <c r="B150" s="159">
        <v>336</v>
      </c>
      <c r="C150" s="159">
        <v>326</v>
      </c>
    </row>
    <row r="151" spans="1:3">
      <c r="A151" s="161" t="s">
        <v>413</v>
      </c>
      <c r="B151" s="159">
        <v>33</v>
      </c>
      <c r="C151" s="159">
        <v>19</v>
      </c>
    </row>
    <row r="152" spans="1:3">
      <c r="A152" s="153" t="s">
        <v>414</v>
      </c>
      <c r="B152" s="159">
        <v>1240</v>
      </c>
      <c r="C152" s="159">
        <v>1233</v>
      </c>
    </row>
    <row r="153" spans="1:3">
      <c r="A153" s="211" t="s">
        <v>434</v>
      </c>
      <c r="B153" s="159">
        <v>47</v>
      </c>
      <c r="C153" s="159">
        <v>35</v>
      </c>
    </row>
    <row r="156" spans="1:3">
      <c r="A156" s="158" t="s">
        <v>208</v>
      </c>
    </row>
    <row r="157" spans="1:3">
      <c r="A157" s="158"/>
    </row>
    <row r="158" spans="1:3">
      <c r="A158" s="153" t="s">
        <v>416</v>
      </c>
      <c r="B158" s="159">
        <v>4045</v>
      </c>
      <c r="C158" s="159">
        <v>3810</v>
      </c>
    </row>
    <row r="159" spans="1:3">
      <c r="A159" s="166" t="s">
        <v>559</v>
      </c>
      <c r="B159" s="159">
        <v>74</v>
      </c>
      <c r="C159" s="159">
        <v>33</v>
      </c>
    </row>
    <row r="160" spans="1:3">
      <c r="A160" s="166" t="s">
        <v>560</v>
      </c>
      <c r="B160" s="159">
        <v>56</v>
      </c>
      <c r="C160" s="159">
        <v>67</v>
      </c>
    </row>
    <row r="161" spans="1:3">
      <c r="A161" s="166" t="s">
        <v>561</v>
      </c>
      <c r="B161" s="159">
        <v>593</v>
      </c>
      <c r="C161" s="159">
        <v>621</v>
      </c>
    </row>
    <row r="162" spans="1:3">
      <c r="A162" s="166" t="s">
        <v>562</v>
      </c>
      <c r="B162" s="159">
        <v>1774</v>
      </c>
      <c r="C162" s="159">
        <v>1769</v>
      </c>
    </row>
    <row r="163" spans="1:3">
      <c r="A163" s="166" t="s">
        <v>563</v>
      </c>
      <c r="B163" s="159">
        <v>992</v>
      </c>
      <c r="C163" s="159">
        <v>637</v>
      </c>
    </row>
    <row r="164" spans="1:3">
      <c r="A164" s="166" t="s">
        <v>564</v>
      </c>
      <c r="B164" s="159">
        <v>377</v>
      </c>
      <c r="C164" s="159">
        <v>487</v>
      </c>
    </row>
    <row r="165" spans="1:3">
      <c r="A165" s="166" t="s">
        <v>565</v>
      </c>
      <c r="B165" s="159">
        <v>179</v>
      </c>
      <c r="C165" s="159">
        <v>196</v>
      </c>
    </row>
    <row r="168" spans="1:3">
      <c r="A168" s="158" t="s">
        <v>336</v>
      </c>
    </row>
    <row r="169" spans="1:3">
      <c r="A169" s="158"/>
    </row>
    <row r="170" spans="1:3">
      <c r="A170" s="158" t="s">
        <v>260</v>
      </c>
    </row>
    <row r="171" spans="1:3">
      <c r="A171" s="153" t="s">
        <v>229</v>
      </c>
      <c r="B171" s="159">
        <v>7048</v>
      </c>
      <c r="C171" s="159">
        <v>6891</v>
      </c>
    </row>
    <row r="172" spans="1:3">
      <c r="A172" s="153" t="s">
        <v>230</v>
      </c>
      <c r="B172" s="159">
        <v>73</v>
      </c>
      <c r="C172" s="159">
        <v>76</v>
      </c>
    </row>
    <row r="173" spans="1:3">
      <c r="A173" s="211" t="s">
        <v>445</v>
      </c>
      <c r="B173" s="159">
        <v>660</v>
      </c>
      <c r="C173" s="159">
        <v>750</v>
      </c>
    </row>
    <row r="176" spans="1:3">
      <c r="A176" s="158" t="s">
        <v>338</v>
      </c>
    </row>
    <row r="177" spans="1:3">
      <c r="A177" s="153" t="s">
        <v>340</v>
      </c>
      <c r="B177" s="159">
        <v>10</v>
      </c>
      <c r="C177" s="159">
        <v>5</v>
      </c>
    </row>
    <row r="178" spans="1:3">
      <c r="A178" s="153" t="s">
        <v>231</v>
      </c>
      <c r="B178" s="159">
        <v>970</v>
      </c>
      <c r="C178" s="159">
        <v>910</v>
      </c>
    </row>
    <row r="179" spans="1:3">
      <c r="A179" s="153" t="s">
        <v>339</v>
      </c>
      <c r="B179" s="159">
        <v>26522</v>
      </c>
      <c r="C179" s="159">
        <v>26237</v>
      </c>
    </row>
    <row r="180" spans="1:3">
      <c r="A180" s="153" t="s">
        <v>232</v>
      </c>
      <c r="B180" s="159">
        <v>2496</v>
      </c>
      <c r="C180" s="159">
        <v>2248</v>
      </c>
    </row>
    <row r="181" spans="1:3">
      <c r="A181" s="153" t="s">
        <v>233</v>
      </c>
      <c r="B181" s="159">
        <v>368</v>
      </c>
      <c r="C181" s="159">
        <v>348</v>
      </c>
    </row>
    <row r="182" spans="1:3">
      <c r="A182" s="153" t="s">
        <v>337</v>
      </c>
      <c r="B182" s="159">
        <v>166936</v>
      </c>
      <c r="C182" s="159">
        <v>169280</v>
      </c>
    </row>
    <row r="185" spans="1:3">
      <c r="B185" s="162"/>
      <c r="C185" s="162"/>
    </row>
    <row r="186" spans="1:3">
      <c r="A186" s="158" t="s">
        <v>342</v>
      </c>
      <c r="B186" s="157" t="s">
        <v>623</v>
      </c>
      <c r="C186" s="157" t="s">
        <v>654</v>
      </c>
    </row>
    <row r="187" spans="1:3">
      <c r="A187" s="158"/>
      <c r="B187" s="163"/>
      <c r="C187" s="163"/>
    </row>
    <row r="188" spans="1:3">
      <c r="A188" s="153" t="s">
        <v>242</v>
      </c>
      <c r="B188" s="163">
        <v>8728</v>
      </c>
      <c r="C188" s="163">
        <v>8411</v>
      </c>
    </row>
    <row r="189" spans="1:3">
      <c r="A189" s="153" t="s">
        <v>209</v>
      </c>
      <c r="B189" s="163">
        <v>762</v>
      </c>
      <c r="C189" s="163">
        <v>757</v>
      </c>
    </row>
    <row r="190" spans="1:3">
      <c r="A190" s="153" t="s">
        <v>210</v>
      </c>
      <c r="B190" s="163">
        <v>897</v>
      </c>
      <c r="C190" s="163">
        <v>750</v>
      </c>
    </row>
    <row r="191" spans="1:3">
      <c r="A191" s="153" t="s">
        <v>211</v>
      </c>
      <c r="B191" s="163">
        <v>160</v>
      </c>
      <c r="C191" s="163">
        <v>133</v>
      </c>
    </row>
    <row r="192" spans="1:3">
      <c r="A192" s="153" t="s">
        <v>212</v>
      </c>
      <c r="B192" s="163">
        <v>6</v>
      </c>
      <c r="C192" s="163">
        <v>11</v>
      </c>
    </row>
    <row r="193" spans="1:3">
      <c r="A193" s="153" t="s">
        <v>213</v>
      </c>
      <c r="B193" s="163">
        <v>287</v>
      </c>
      <c r="C193" s="163">
        <v>297</v>
      </c>
    </row>
    <row r="194" spans="1:3">
      <c r="A194" s="153" t="s">
        <v>214</v>
      </c>
      <c r="B194" s="163">
        <v>445</v>
      </c>
      <c r="C194" s="163">
        <v>323</v>
      </c>
    </row>
    <row r="195" spans="1:3">
      <c r="A195" s="153" t="s">
        <v>215</v>
      </c>
      <c r="B195" s="163">
        <v>785</v>
      </c>
      <c r="C195" s="163">
        <v>677</v>
      </c>
    </row>
    <row r="196" spans="1:3">
      <c r="A196" s="153" t="s">
        <v>262</v>
      </c>
      <c r="B196" s="163">
        <v>2361</v>
      </c>
      <c r="C196" s="163">
        <v>2157</v>
      </c>
    </row>
    <row r="197" spans="1:3">
      <c r="A197" s="153" t="s">
        <v>234</v>
      </c>
      <c r="B197" s="163">
        <v>21</v>
      </c>
      <c r="C197" s="163">
        <v>13</v>
      </c>
    </row>
    <row r="198" spans="1:3">
      <c r="A198" s="153" t="s">
        <v>216</v>
      </c>
      <c r="B198" s="163">
        <v>2997</v>
      </c>
      <c r="C198" s="163">
        <v>3291</v>
      </c>
    </row>
    <row r="199" spans="1:3">
      <c r="A199" s="153" t="s">
        <v>263</v>
      </c>
      <c r="B199" s="163">
        <v>7</v>
      </c>
      <c r="C199" s="163">
        <v>2</v>
      </c>
    </row>
    <row r="200" spans="1:3">
      <c r="A200" s="153" t="s">
        <v>235</v>
      </c>
      <c r="B200" s="163">
        <v>397</v>
      </c>
      <c r="C200" s="163">
        <v>407</v>
      </c>
    </row>
    <row r="201" spans="1:3">
      <c r="B201" s="163"/>
      <c r="C201" s="163"/>
    </row>
    <row r="202" spans="1:3">
      <c r="B202" s="163"/>
      <c r="C202" s="163"/>
    </row>
    <row r="203" spans="1:3">
      <c r="A203" s="158" t="s">
        <v>343</v>
      </c>
      <c r="B203" s="163"/>
      <c r="C203" s="163"/>
    </row>
    <row r="204" spans="1:3">
      <c r="A204" s="158"/>
      <c r="B204" s="163"/>
      <c r="C204" s="163"/>
    </row>
    <row r="205" spans="1:3">
      <c r="A205" s="153" t="s">
        <v>243</v>
      </c>
      <c r="B205" s="163"/>
      <c r="C205" s="163"/>
    </row>
    <row r="206" spans="1:3">
      <c r="A206" s="153" t="s">
        <v>244</v>
      </c>
      <c r="B206" s="163">
        <v>618</v>
      </c>
      <c r="C206" s="163">
        <v>418</v>
      </c>
    </row>
    <row r="207" spans="1:3">
      <c r="A207" s="153" t="s">
        <v>236</v>
      </c>
      <c r="B207" s="163">
        <v>82</v>
      </c>
      <c r="C207" s="163">
        <v>74</v>
      </c>
    </row>
    <row r="208" spans="1:3">
      <c r="B208" s="163"/>
      <c r="C208" s="163"/>
    </row>
    <row r="209" spans="1:3">
      <c r="A209" s="153" t="s">
        <v>245</v>
      </c>
      <c r="B209" s="163"/>
      <c r="C209" s="163"/>
    </row>
    <row r="210" spans="1:3">
      <c r="A210" s="153" t="s">
        <v>344</v>
      </c>
      <c r="B210" s="163">
        <v>942</v>
      </c>
      <c r="C210" s="163">
        <v>886</v>
      </c>
    </row>
    <row r="211" spans="1:3">
      <c r="A211" s="153" t="s">
        <v>237</v>
      </c>
      <c r="B211" s="163">
        <v>2963</v>
      </c>
      <c r="C211" s="163">
        <v>2687</v>
      </c>
    </row>
    <row r="212" spans="1:3">
      <c r="A212" s="153" t="s">
        <v>345</v>
      </c>
      <c r="B212" s="163">
        <v>612</v>
      </c>
      <c r="C212" s="163">
        <v>1033</v>
      </c>
    </row>
    <row r="213" spans="1:3">
      <c r="A213" s="153" t="s">
        <v>346</v>
      </c>
      <c r="B213" s="163">
        <v>1</v>
      </c>
      <c r="C213" s="163">
        <v>12</v>
      </c>
    </row>
    <row r="214" spans="1:3">
      <c r="B214" s="163"/>
      <c r="C214" s="163"/>
    </row>
    <row r="215" spans="1:3">
      <c r="A215" s="153" t="s">
        <v>239</v>
      </c>
      <c r="B215" s="163">
        <v>671</v>
      </c>
      <c r="C215" s="163">
        <v>449</v>
      </c>
    </row>
    <row r="216" spans="1:3">
      <c r="B216" s="163"/>
      <c r="C216" s="163"/>
    </row>
    <row r="217" spans="1:3">
      <c r="A217" s="153" t="s">
        <v>238</v>
      </c>
      <c r="B217" s="163">
        <v>5802</v>
      </c>
      <c r="C217" s="163">
        <v>5785</v>
      </c>
    </row>
    <row r="218" spans="1:3">
      <c r="B218" s="163"/>
      <c r="C218" s="163"/>
    </row>
    <row r="219" spans="1:3">
      <c r="A219" s="153" t="s">
        <v>347</v>
      </c>
      <c r="B219" s="163">
        <v>83</v>
      </c>
      <c r="C219" s="163">
        <v>60</v>
      </c>
    </row>
    <row r="220" spans="1:3">
      <c r="B220" s="163"/>
      <c r="C220" s="163"/>
    </row>
    <row r="221" spans="1:3">
      <c r="B221" s="157"/>
      <c r="C221" s="157"/>
    </row>
    <row r="222" spans="1:3">
      <c r="A222" s="158" t="s">
        <v>348</v>
      </c>
      <c r="B222" s="157"/>
      <c r="C222" s="157"/>
    </row>
    <row r="223" spans="1:3">
      <c r="A223" s="158"/>
    </row>
    <row r="224" spans="1:3">
      <c r="A224" s="153" t="s">
        <v>349</v>
      </c>
      <c r="B224" s="159">
        <v>1630</v>
      </c>
      <c r="C224" s="159">
        <v>1515</v>
      </c>
    </row>
    <row r="225" spans="1:3">
      <c r="A225" s="153" t="s">
        <v>240</v>
      </c>
      <c r="B225" s="159">
        <v>724</v>
      </c>
      <c r="C225" s="159">
        <v>661</v>
      </c>
    </row>
    <row r="226" spans="1:3">
      <c r="A226" s="153" t="s">
        <v>241</v>
      </c>
      <c r="B226" s="159">
        <v>3</v>
      </c>
      <c r="C226" s="159">
        <v>10</v>
      </c>
    </row>
    <row r="227" spans="1:3">
      <c r="A227" s="153" t="s">
        <v>350</v>
      </c>
      <c r="B227" s="159">
        <v>1270</v>
      </c>
      <c r="C227" s="159">
        <v>1259</v>
      </c>
    </row>
    <row r="228" spans="1:3">
      <c r="A228" s="211" t="s">
        <v>447</v>
      </c>
      <c r="B228" s="159">
        <v>263</v>
      </c>
      <c r="C228" s="159">
        <v>416</v>
      </c>
    </row>
    <row r="230" spans="1:3">
      <c r="B230" s="157"/>
      <c r="C230" s="157"/>
    </row>
    <row r="231" spans="1:3">
      <c r="A231" s="158" t="s">
        <v>12</v>
      </c>
    </row>
    <row r="232" spans="1:3">
      <c r="A232" s="158"/>
    </row>
    <row r="233" spans="1:3">
      <c r="A233" s="153" t="s">
        <v>246</v>
      </c>
    </row>
    <row r="234" spans="1:3">
      <c r="A234" s="153" t="s">
        <v>247</v>
      </c>
      <c r="B234" s="159">
        <v>242971</v>
      </c>
      <c r="C234" s="159">
        <v>250809</v>
      </c>
    </row>
    <row r="235" spans="1:3">
      <c r="A235" s="153" t="s">
        <v>248</v>
      </c>
      <c r="B235" s="159">
        <v>578</v>
      </c>
      <c r="C235" s="159">
        <v>543</v>
      </c>
    </row>
    <row r="236" spans="1:3">
      <c r="A236" s="153" t="s">
        <v>249</v>
      </c>
      <c r="B236" s="159">
        <v>275</v>
      </c>
      <c r="C236" s="159">
        <v>246</v>
      </c>
    </row>
    <row r="237" spans="1:3">
      <c r="A237" s="153" t="s">
        <v>250</v>
      </c>
      <c r="B237" s="159">
        <v>46321</v>
      </c>
      <c r="C237" s="159">
        <v>47657</v>
      </c>
    </row>
    <row r="238" spans="1:3">
      <c r="A238" s="153" t="s">
        <v>251</v>
      </c>
      <c r="B238" s="159">
        <v>29285</v>
      </c>
      <c r="C238" s="159">
        <v>23849</v>
      </c>
    </row>
    <row r="239" spans="1:3">
      <c r="A239" s="153" t="s">
        <v>13</v>
      </c>
      <c r="B239" s="159">
        <v>46344</v>
      </c>
      <c r="C239" s="159">
        <v>45115</v>
      </c>
    </row>
    <row r="240" spans="1:3">
      <c r="A240" s="153" t="s">
        <v>252</v>
      </c>
      <c r="B240" s="159">
        <v>19772</v>
      </c>
      <c r="C240" s="159">
        <v>19171</v>
      </c>
    </row>
    <row r="241" spans="1:3">
      <c r="A241" s="153" t="s">
        <v>253</v>
      </c>
      <c r="B241" s="159">
        <v>2302</v>
      </c>
      <c r="C241" s="159">
        <v>1743</v>
      </c>
    </row>
    <row r="242" spans="1:3">
      <c r="A242" s="153" t="s">
        <v>254</v>
      </c>
      <c r="B242" s="159">
        <v>731</v>
      </c>
      <c r="C242" s="159">
        <v>895</v>
      </c>
    </row>
    <row r="243" spans="1:3">
      <c r="A243" s="153" t="s">
        <v>255</v>
      </c>
      <c r="B243" s="159">
        <v>412</v>
      </c>
      <c r="C243" s="159">
        <v>557</v>
      </c>
    </row>
    <row r="244" spans="1:3">
      <c r="A244" s="153" t="s">
        <v>256</v>
      </c>
      <c r="B244" s="159">
        <v>727</v>
      </c>
      <c r="C244" s="159">
        <v>789</v>
      </c>
    </row>
    <row r="245" spans="1:3">
      <c r="A245" s="153" t="s">
        <v>257</v>
      </c>
      <c r="B245" s="159">
        <v>1473</v>
      </c>
      <c r="C245" s="159">
        <v>1535</v>
      </c>
    </row>
    <row r="246" spans="1:3">
      <c r="A246" s="153" t="s">
        <v>354</v>
      </c>
      <c r="B246" s="159">
        <v>821</v>
      </c>
      <c r="C246" s="159">
        <v>725</v>
      </c>
    </row>
    <row r="247" spans="1:3">
      <c r="A247" s="153" t="s">
        <v>62</v>
      </c>
      <c r="B247" s="159">
        <v>2867</v>
      </c>
      <c r="C247" s="159">
        <v>2965</v>
      </c>
    </row>
    <row r="248" spans="1:3">
      <c r="A248" s="153" t="s">
        <v>64</v>
      </c>
      <c r="B248" s="159">
        <v>4058</v>
      </c>
      <c r="C248" s="159">
        <v>2778</v>
      </c>
    </row>
    <row r="251" spans="1:3">
      <c r="A251" s="153" t="s">
        <v>58</v>
      </c>
    </row>
    <row r="255" spans="1:3" ht="19.5">
      <c r="A255" s="427" t="s">
        <v>59</v>
      </c>
      <c r="B255" s="427"/>
      <c r="C255" s="427"/>
    </row>
    <row r="256" spans="1:3" s="156" customFormat="1" ht="23.25" customHeight="1">
      <c r="B256" s="164"/>
      <c r="C256" s="164"/>
    </row>
    <row r="257" spans="1:3" s="156" customFormat="1">
      <c r="B257" s="164"/>
      <c r="C257" s="164"/>
    </row>
    <row r="258" spans="1:3" s="156" customFormat="1">
      <c r="B258" s="164"/>
      <c r="C258" s="164"/>
    </row>
    <row r="259" spans="1:3" s="156" customFormat="1">
      <c r="B259" s="164"/>
      <c r="C259" s="164"/>
    </row>
    <row r="260" spans="1:3" s="156" customFormat="1">
      <c r="B260" s="164"/>
      <c r="C260" s="164"/>
    </row>
    <row r="261" spans="1:3" s="156" customFormat="1">
      <c r="B261" s="164"/>
      <c r="C261" s="164"/>
    </row>
    <row r="262" spans="1:3" s="156" customFormat="1">
      <c r="B262" s="164"/>
      <c r="C262" s="164"/>
    </row>
    <row r="263" spans="1:3" s="156" customFormat="1">
      <c r="A263" s="158" t="s">
        <v>490</v>
      </c>
      <c r="B263" s="330" t="s">
        <v>623</v>
      </c>
      <c r="C263" s="330" t="s">
        <v>654</v>
      </c>
    </row>
    <row r="265" spans="1:3">
      <c r="A265" s="158" t="s">
        <v>491</v>
      </c>
      <c r="B265" s="329">
        <v>2678</v>
      </c>
      <c r="C265" s="329">
        <v>2609</v>
      </c>
    </row>
    <row r="266" spans="1:3">
      <c r="A266" s="231" t="s">
        <v>492</v>
      </c>
      <c r="B266" s="327">
        <v>2582</v>
      </c>
      <c r="C266" s="327">
        <v>2541</v>
      </c>
    </row>
    <row r="267" spans="1:3">
      <c r="A267" s="231" t="s">
        <v>493</v>
      </c>
      <c r="B267" s="327">
        <v>96</v>
      </c>
      <c r="C267" s="327">
        <v>68</v>
      </c>
    </row>
    <row r="268" spans="1:3">
      <c r="A268" s="231"/>
    </row>
    <row r="269" spans="1:3">
      <c r="A269" s="158" t="s">
        <v>494</v>
      </c>
      <c r="B269" s="331">
        <v>1100</v>
      </c>
      <c r="C269" s="331">
        <v>1189</v>
      </c>
    </row>
    <row r="270" spans="1:3">
      <c r="A270" s="231" t="s">
        <v>509</v>
      </c>
      <c r="B270" s="327">
        <v>988</v>
      </c>
      <c r="C270" s="327">
        <v>1023</v>
      </c>
    </row>
    <row r="271" spans="1:3">
      <c r="A271" s="231" t="s">
        <v>495</v>
      </c>
      <c r="B271" s="327">
        <v>25</v>
      </c>
      <c r="C271" s="327">
        <v>24</v>
      </c>
    </row>
    <row r="272" spans="1:3">
      <c r="A272" s="231" t="s">
        <v>496</v>
      </c>
      <c r="B272" s="327">
        <v>74</v>
      </c>
      <c r="C272" s="327">
        <v>121</v>
      </c>
    </row>
    <row r="273" spans="1:3">
      <c r="A273" s="231" t="s">
        <v>270</v>
      </c>
    </row>
    <row r="274" spans="1:3">
      <c r="A274" s="158" t="s">
        <v>497</v>
      </c>
      <c r="B274" s="331">
        <v>143</v>
      </c>
      <c r="C274" s="331">
        <v>156</v>
      </c>
    </row>
    <row r="275" spans="1:3">
      <c r="A275" s="231"/>
    </row>
    <row r="276" spans="1:3">
      <c r="A276" s="158" t="s">
        <v>498</v>
      </c>
      <c r="B276" s="331">
        <v>1255</v>
      </c>
      <c r="C276" s="331">
        <v>1278</v>
      </c>
    </row>
    <row r="277" spans="1:3">
      <c r="A277" s="231" t="s">
        <v>499</v>
      </c>
      <c r="B277" s="327">
        <v>401</v>
      </c>
      <c r="C277" s="327">
        <v>389</v>
      </c>
    </row>
    <row r="278" spans="1:3">
      <c r="A278" s="231" t="s">
        <v>500</v>
      </c>
      <c r="B278" s="327">
        <v>301</v>
      </c>
      <c r="C278" s="327">
        <v>307</v>
      </c>
    </row>
    <row r="279" spans="1:3">
      <c r="A279" s="231" t="s">
        <v>501</v>
      </c>
      <c r="B279" s="327">
        <v>196</v>
      </c>
      <c r="C279" s="327">
        <v>250</v>
      </c>
    </row>
    <row r="280" spans="1:3">
      <c r="A280" s="231" t="s">
        <v>502</v>
      </c>
      <c r="B280" s="327">
        <v>198</v>
      </c>
      <c r="C280" s="327">
        <v>186</v>
      </c>
    </row>
    <row r="281" spans="1:3">
      <c r="A281" s="231" t="s">
        <v>503</v>
      </c>
      <c r="B281" s="327">
        <v>159</v>
      </c>
      <c r="C281" s="327">
        <v>146</v>
      </c>
    </row>
    <row r="282" spans="1:3">
      <c r="A282" s="231"/>
    </row>
    <row r="283" spans="1:3">
      <c r="A283" s="158" t="s">
        <v>504</v>
      </c>
    </row>
    <row r="284" spans="1:3">
      <c r="A284" s="231" t="s">
        <v>505</v>
      </c>
      <c r="B284" s="327">
        <v>2921</v>
      </c>
      <c r="C284" s="327">
        <v>2835</v>
      </c>
    </row>
    <row r="285" spans="1:3">
      <c r="A285" s="231" t="s">
        <v>506</v>
      </c>
      <c r="B285" s="327">
        <v>11988</v>
      </c>
      <c r="C285" s="327">
        <v>11325</v>
      </c>
    </row>
    <row r="286" spans="1:3">
      <c r="A286" s="231" t="s">
        <v>510</v>
      </c>
      <c r="B286" s="327">
        <v>538</v>
      </c>
      <c r="C286" s="327">
        <v>550</v>
      </c>
    </row>
    <row r="287" spans="1:3">
      <c r="A287" s="231" t="s">
        <v>508</v>
      </c>
      <c r="B287" s="327">
        <v>304</v>
      </c>
      <c r="C287" s="327">
        <v>305</v>
      </c>
    </row>
    <row r="288" spans="1:3">
      <c r="A288" s="231" t="s">
        <v>507</v>
      </c>
      <c r="B288" s="327">
        <v>2053</v>
      </c>
      <c r="C288" s="327">
        <v>1724</v>
      </c>
    </row>
    <row r="289" spans="1:3">
      <c r="A289" s="231" t="s">
        <v>270</v>
      </c>
    </row>
    <row r="290" spans="1:3">
      <c r="A290" s="158" t="s">
        <v>10</v>
      </c>
      <c r="B290" s="331">
        <v>3026</v>
      </c>
      <c r="C290" s="331">
        <v>2812</v>
      </c>
    </row>
    <row r="294" spans="1:3">
      <c r="A294" s="158" t="s">
        <v>88</v>
      </c>
      <c r="B294" s="157" t="s">
        <v>623</v>
      </c>
      <c r="C294" s="157" t="s">
        <v>654</v>
      </c>
    </row>
    <row r="295" spans="1:3">
      <c r="A295" s="158"/>
    </row>
    <row r="296" spans="1:3">
      <c r="A296" s="153" t="s">
        <v>90</v>
      </c>
      <c r="B296" s="159">
        <v>4282</v>
      </c>
      <c r="C296" s="159">
        <v>3694</v>
      </c>
    </row>
    <row r="300" spans="1:3">
      <c r="A300" s="158" t="s">
        <v>432</v>
      </c>
    </row>
    <row r="301" spans="1:3">
      <c r="A301" s="158"/>
      <c r="B301" s="153"/>
      <c r="C301" s="153"/>
    </row>
    <row r="302" spans="1:3">
      <c r="A302" s="153" t="s">
        <v>355</v>
      </c>
      <c r="B302" s="153"/>
      <c r="C302" s="153"/>
    </row>
    <row r="303" spans="1:3">
      <c r="A303" s="153" t="s">
        <v>89</v>
      </c>
      <c r="B303" s="153"/>
      <c r="C303" s="153"/>
    </row>
    <row r="304" spans="1:3">
      <c r="A304" s="153" t="s">
        <v>587</v>
      </c>
      <c r="B304" s="159">
        <v>209</v>
      </c>
      <c r="C304" s="159">
        <v>195</v>
      </c>
    </row>
    <row r="305" spans="1:3">
      <c r="A305" s="153" t="s">
        <v>588</v>
      </c>
      <c r="B305" s="159">
        <v>157</v>
      </c>
      <c r="C305" s="159">
        <v>148</v>
      </c>
    </row>
    <row r="306" spans="1:3">
      <c r="A306" s="153" t="s">
        <v>589</v>
      </c>
      <c r="B306" s="159">
        <v>1503</v>
      </c>
      <c r="C306" s="159">
        <v>879</v>
      </c>
    </row>
    <row r="307" spans="1:3">
      <c r="A307" s="153" t="s">
        <v>90</v>
      </c>
      <c r="B307" s="159">
        <v>3299</v>
      </c>
      <c r="C307" s="159">
        <v>3032</v>
      </c>
    </row>
    <row r="308" spans="1:3">
      <c r="A308" s="153" t="s">
        <v>91</v>
      </c>
      <c r="B308" s="159">
        <v>54</v>
      </c>
      <c r="C308" s="159">
        <v>45</v>
      </c>
    </row>
    <row r="312" spans="1:3">
      <c r="B312" s="157"/>
      <c r="C312" s="157"/>
    </row>
    <row r="313" spans="1:3">
      <c r="A313" s="158" t="s">
        <v>271</v>
      </c>
      <c r="B313" s="157" t="s">
        <v>623</v>
      </c>
      <c r="C313" s="157" t="s">
        <v>654</v>
      </c>
    </row>
    <row r="314" spans="1:3">
      <c r="A314" s="158"/>
    </row>
    <row r="315" spans="1:3">
      <c r="A315" s="153" t="s">
        <v>357</v>
      </c>
      <c r="B315" s="159">
        <v>6804</v>
      </c>
      <c r="C315" s="159">
        <v>7895</v>
      </c>
    </row>
    <row r="316" spans="1:3">
      <c r="A316" s="153" t="s">
        <v>358</v>
      </c>
      <c r="B316" s="159">
        <v>6123</v>
      </c>
      <c r="C316" s="159">
        <v>6045</v>
      </c>
    </row>
    <row r="317" spans="1:3">
      <c r="A317" s="153" t="s">
        <v>566</v>
      </c>
      <c r="B317" s="159">
        <v>317</v>
      </c>
      <c r="C317" s="159">
        <v>334</v>
      </c>
    </row>
    <row r="318" spans="1:3">
      <c r="A318" s="153" t="s">
        <v>567</v>
      </c>
      <c r="B318" s="159">
        <v>241</v>
      </c>
      <c r="C318" s="159">
        <v>258</v>
      </c>
    </row>
    <row r="319" spans="1:3">
      <c r="A319" s="153" t="s">
        <v>568</v>
      </c>
      <c r="B319" s="159">
        <v>2473</v>
      </c>
      <c r="C319" s="159">
        <v>2754</v>
      </c>
    </row>
    <row r="320" spans="1:3">
      <c r="A320" s="153" t="s">
        <v>92</v>
      </c>
      <c r="B320" s="159">
        <v>5696</v>
      </c>
      <c r="C320" s="159">
        <v>5718</v>
      </c>
    </row>
    <row r="321" spans="1:3">
      <c r="A321" s="153" t="s">
        <v>569</v>
      </c>
      <c r="B321" s="159">
        <v>3657</v>
      </c>
      <c r="C321" s="159">
        <v>3940</v>
      </c>
    </row>
    <row r="322" spans="1:3">
      <c r="A322" s="153" t="s">
        <v>9</v>
      </c>
      <c r="B322" s="159">
        <v>143</v>
      </c>
      <c r="C322" s="159">
        <v>143</v>
      </c>
    </row>
    <row r="323" spans="1:3">
      <c r="A323" s="211" t="s">
        <v>570</v>
      </c>
      <c r="B323" s="159">
        <v>96</v>
      </c>
      <c r="C323" s="159">
        <v>130</v>
      </c>
    </row>
    <row r="324" spans="1:3">
      <c r="A324" s="211" t="s">
        <v>571</v>
      </c>
      <c r="B324" s="159">
        <v>2521</v>
      </c>
      <c r="C324" s="159">
        <v>3188</v>
      </c>
    </row>
    <row r="325" spans="1:3">
      <c r="A325" s="153" t="s">
        <v>93</v>
      </c>
      <c r="B325" s="159">
        <v>48</v>
      </c>
      <c r="C325" s="159">
        <v>39</v>
      </c>
    </row>
    <row r="326" spans="1:3">
      <c r="A326" s="153" t="s">
        <v>91</v>
      </c>
      <c r="B326" s="159">
        <v>1850</v>
      </c>
      <c r="C326" s="159">
        <v>2024</v>
      </c>
    </row>
    <row r="328" spans="1:3">
      <c r="A328" s="158" t="s">
        <v>387</v>
      </c>
    </row>
    <row r="329" spans="1:3">
      <c r="A329" s="158"/>
    </row>
    <row r="330" spans="1:3">
      <c r="A330" s="153" t="s">
        <v>94</v>
      </c>
      <c r="B330" s="159">
        <v>114</v>
      </c>
      <c r="C330" s="159">
        <v>106</v>
      </c>
    </row>
    <row r="331" spans="1:3">
      <c r="A331" s="153" t="s">
        <v>91</v>
      </c>
      <c r="B331" s="159">
        <v>5276</v>
      </c>
      <c r="C331" s="159">
        <v>4762</v>
      </c>
    </row>
    <row r="335" spans="1:3">
      <c r="A335" s="158" t="s">
        <v>95</v>
      </c>
    </row>
    <row r="336" spans="1:3">
      <c r="A336" s="158"/>
    </row>
    <row r="337" spans="1:3">
      <c r="A337" s="158" t="s">
        <v>116</v>
      </c>
    </row>
    <row r="338" spans="1:3">
      <c r="A338" s="153" t="s">
        <v>118</v>
      </c>
      <c r="B338" s="159">
        <v>441</v>
      </c>
      <c r="C338" s="159">
        <v>252</v>
      </c>
    </row>
    <row r="339" spans="1:3">
      <c r="A339" s="153" t="s">
        <v>119</v>
      </c>
      <c r="B339" s="159">
        <v>410</v>
      </c>
      <c r="C339" s="159">
        <v>389</v>
      </c>
    </row>
    <row r="340" spans="1:3">
      <c r="A340" s="153" t="s">
        <v>120</v>
      </c>
      <c r="B340" s="159">
        <v>74</v>
      </c>
      <c r="C340" s="159">
        <v>19</v>
      </c>
    </row>
    <row r="341" spans="1:3">
      <c r="A341" s="153" t="s">
        <v>121</v>
      </c>
      <c r="B341" s="159">
        <v>2</v>
      </c>
      <c r="C341" s="159">
        <v>2</v>
      </c>
    </row>
    <row r="342" spans="1:3">
      <c r="A342" s="153" t="s">
        <v>122</v>
      </c>
      <c r="B342" s="159">
        <v>1096</v>
      </c>
      <c r="C342" s="159">
        <v>1271</v>
      </c>
    </row>
    <row r="343" spans="1:3">
      <c r="A343" s="153" t="s">
        <v>117</v>
      </c>
      <c r="B343" s="159">
        <v>10329</v>
      </c>
      <c r="C343" s="159">
        <v>9586</v>
      </c>
    </row>
    <row r="344" spans="1:3">
      <c r="A344" s="231" t="s">
        <v>476</v>
      </c>
      <c r="B344" s="159">
        <v>798</v>
      </c>
      <c r="C344" s="159">
        <v>873</v>
      </c>
    </row>
    <row r="345" spans="1:3">
      <c r="A345" s="153" t="s">
        <v>123</v>
      </c>
      <c r="B345" s="159">
        <v>164</v>
      </c>
      <c r="C345" s="159">
        <v>157</v>
      </c>
    </row>
    <row r="346" spans="1:3">
      <c r="A346" s="153" t="s">
        <v>124</v>
      </c>
      <c r="B346" s="159">
        <v>90</v>
      </c>
      <c r="C346" s="159">
        <v>148</v>
      </c>
    </row>
    <row r="348" spans="1:3">
      <c r="A348" s="158" t="s">
        <v>125</v>
      </c>
    </row>
    <row r="349" spans="1:3">
      <c r="A349" s="153" t="s">
        <v>117</v>
      </c>
      <c r="B349" s="159">
        <v>3877</v>
      </c>
      <c r="C349" s="159">
        <v>3752</v>
      </c>
    </row>
    <row r="350" spans="1:3">
      <c r="A350" s="153" t="s">
        <v>129</v>
      </c>
      <c r="B350" s="159">
        <v>529</v>
      </c>
      <c r="C350" s="159">
        <v>472</v>
      </c>
    </row>
    <row r="351" spans="1:3">
      <c r="A351" s="153" t="s">
        <v>127</v>
      </c>
      <c r="B351" s="159">
        <v>247</v>
      </c>
      <c r="C351" s="159">
        <v>194</v>
      </c>
    </row>
    <row r="352" spans="1:3">
      <c r="A352" s="153" t="s">
        <v>131</v>
      </c>
      <c r="B352" s="159">
        <v>275</v>
      </c>
      <c r="C352" s="159">
        <v>304</v>
      </c>
    </row>
    <row r="353" spans="1:3">
      <c r="A353" s="153" t="s">
        <v>126</v>
      </c>
      <c r="B353" s="159">
        <v>221</v>
      </c>
      <c r="C353" s="159">
        <v>239</v>
      </c>
    </row>
    <row r="354" spans="1:3">
      <c r="A354" s="153" t="s">
        <v>128</v>
      </c>
      <c r="B354" s="159">
        <v>1663</v>
      </c>
      <c r="C354" s="159">
        <v>1609</v>
      </c>
    </row>
    <row r="355" spans="1:3">
      <c r="A355" s="153" t="s">
        <v>130</v>
      </c>
      <c r="B355" s="159">
        <v>273</v>
      </c>
      <c r="C355" s="159">
        <v>274</v>
      </c>
    </row>
    <row r="356" spans="1:3">
      <c r="A356" s="231" t="s">
        <v>477</v>
      </c>
      <c r="B356" s="159">
        <v>204</v>
      </c>
      <c r="C356" s="159">
        <v>234</v>
      </c>
    </row>
    <row r="357" spans="1:3">
      <c r="A357" s="153" t="s">
        <v>124</v>
      </c>
      <c r="B357" s="159">
        <v>493</v>
      </c>
      <c r="C357" s="159">
        <v>470</v>
      </c>
    </row>
    <row r="359" spans="1:3">
      <c r="A359" s="158" t="s">
        <v>132</v>
      </c>
    </row>
    <row r="360" spans="1:3">
      <c r="A360" s="153" t="s">
        <v>117</v>
      </c>
      <c r="B360" s="159">
        <v>4769</v>
      </c>
      <c r="C360" s="159">
        <v>4386</v>
      </c>
    </row>
    <row r="361" spans="1:3">
      <c r="A361" s="153" t="s">
        <v>133</v>
      </c>
      <c r="B361" s="159">
        <v>152</v>
      </c>
      <c r="C361" s="159">
        <v>93</v>
      </c>
    </row>
    <row r="364" spans="1:3">
      <c r="A364" s="158" t="s">
        <v>521</v>
      </c>
    </row>
    <row r="365" spans="1:3">
      <c r="A365" s="158"/>
    </row>
    <row r="366" spans="1:3">
      <c r="A366" s="231" t="s">
        <v>571</v>
      </c>
      <c r="B366" s="159">
        <v>212</v>
      </c>
      <c r="C366" s="159">
        <v>275</v>
      </c>
    </row>
    <row r="367" spans="1:3">
      <c r="A367" s="240" t="s">
        <v>66</v>
      </c>
      <c r="B367" s="159">
        <v>154</v>
      </c>
      <c r="C367" s="159">
        <v>140</v>
      </c>
    </row>
    <row r="368" spans="1:3">
      <c r="A368" s="240" t="s">
        <v>355</v>
      </c>
      <c r="B368" s="159">
        <v>21</v>
      </c>
      <c r="C368" s="159">
        <v>2</v>
      </c>
    </row>
    <row r="372" spans="1:3">
      <c r="A372" s="158" t="s">
        <v>520</v>
      </c>
    </row>
    <row r="373" spans="1:3">
      <c r="A373" s="158"/>
    </row>
    <row r="374" spans="1:3">
      <c r="A374" s="153" t="s">
        <v>96</v>
      </c>
      <c r="B374" s="159">
        <v>6054</v>
      </c>
      <c r="C374" s="159">
        <v>6244</v>
      </c>
    </row>
    <row r="375" spans="1:3">
      <c r="A375" s="153" t="s">
        <v>10</v>
      </c>
      <c r="B375" s="159">
        <v>105</v>
      </c>
      <c r="C375" s="159">
        <v>89</v>
      </c>
    </row>
    <row r="379" spans="1:3">
      <c r="A379" s="158" t="s">
        <v>393</v>
      </c>
    </row>
    <row r="380" spans="1:3">
      <c r="A380" s="158"/>
    </row>
    <row r="381" spans="1:3">
      <c r="A381" s="153" t="s">
        <v>66</v>
      </c>
      <c r="B381" s="159">
        <v>26</v>
      </c>
      <c r="C381" s="159">
        <v>95</v>
      </c>
    </row>
    <row r="382" spans="1:3">
      <c r="A382" s="153" t="s">
        <v>97</v>
      </c>
      <c r="B382" s="159">
        <v>348</v>
      </c>
      <c r="C382" s="159">
        <v>241</v>
      </c>
    </row>
    <row r="383" spans="1:3">
      <c r="A383" s="211" t="s">
        <v>435</v>
      </c>
    </row>
    <row r="384" spans="1:3">
      <c r="A384" s="153" t="s">
        <v>10</v>
      </c>
      <c r="B384" s="159">
        <v>992</v>
      </c>
      <c r="C384" s="159">
        <v>996</v>
      </c>
    </row>
    <row r="387" spans="1:3">
      <c r="B387" s="157"/>
      <c r="C387" s="157"/>
    </row>
    <row r="388" spans="1:3">
      <c r="A388" s="158" t="s">
        <v>98</v>
      </c>
      <c r="B388" s="157" t="s">
        <v>623</v>
      </c>
      <c r="C388" s="157" t="s">
        <v>654</v>
      </c>
    </row>
    <row r="389" spans="1:3">
      <c r="A389" s="158"/>
    </row>
    <row r="390" spans="1:3">
      <c r="A390" s="231" t="s">
        <v>576</v>
      </c>
      <c r="B390" s="159">
        <v>14746</v>
      </c>
      <c r="C390" s="159">
        <v>14316</v>
      </c>
    </row>
    <row r="391" spans="1:3">
      <c r="A391" s="231" t="s">
        <v>577</v>
      </c>
    </row>
    <row r="392" spans="1:3">
      <c r="A392" s="231" t="s">
        <v>578</v>
      </c>
      <c r="B392" s="332">
        <v>90.2</v>
      </c>
      <c r="C392" s="332">
        <v>86.53</v>
      </c>
    </row>
    <row r="393" spans="1:3">
      <c r="A393" s="231" t="s">
        <v>579</v>
      </c>
      <c r="B393" s="159">
        <v>14267</v>
      </c>
      <c r="C393" s="159">
        <v>13875</v>
      </c>
    </row>
    <row r="394" spans="1:3">
      <c r="A394" s="231" t="s">
        <v>572</v>
      </c>
      <c r="B394" s="332">
        <v>5.75</v>
      </c>
      <c r="C394" s="332">
        <v>4.42</v>
      </c>
    </row>
    <row r="395" spans="1:3">
      <c r="A395" s="231" t="s">
        <v>573</v>
      </c>
      <c r="B395" s="159">
        <v>1485</v>
      </c>
      <c r="C395" s="159">
        <v>1145</v>
      </c>
    </row>
    <row r="396" spans="1:3">
      <c r="A396" s="231" t="s">
        <v>574</v>
      </c>
      <c r="B396" s="159">
        <v>85.75</v>
      </c>
      <c r="C396" s="159">
        <v>86</v>
      </c>
    </row>
    <row r="397" spans="1:3">
      <c r="A397" s="210" t="s">
        <v>575</v>
      </c>
      <c r="B397" s="159">
        <v>13592</v>
      </c>
      <c r="C397" s="159">
        <v>13630</v>
      </c>
    </row>
    <row r="398" spans="1:3">
      <c r="A398" s="153" t="s">
        <v>580</v>
      </c>
      <c r="B398" s="332">
        <v>116.75</v>
      </c>
      <c r="C398" s="332">
        <v>111.83</v>
      </c>
    </row>
    <row r="399" spans="1:3">
      <c r="A399" s="153" t="s">
        <v>60</v>
      </c>
      <c r="B399" s="159">
        <v>72</v>
      </c>
      <c r="C399" s="159">
        <v>76</v>
      </c>
    </row>
    <row r="400" spans="1:3">
      <c r="A400" s="211" t="s">
        <v>436</v>
      </c>
      <c r="B400" s="159">
        <v>58</v>
      </c>
      <c r="C400" s="159">
        <v>45</v>
      </c>
    </row>
    <row r="401" spans="1:3">
      <c r="A401" s="211" t="s">
        <v>10</v>
      </c>
      <c r="B401" s="159">
        <v>169</v>
      </c>
      <c r="C401" s="159">
        <v>171</v>
      </c>
    </row>
    <row r="404" spans="1:3">
      <c r="A404" s="158" t="s">
        <v>99</v>
      </c>
    </row>
    <row r="405" spans="1:3">
      <c r="A405" s="158"/>
    </row>
    <row r="406" spans="1:3">
      <c r="A406" s="153" t="s">
        <v>360</v>
      </c>
      <c r="B406" s="159">
        <v>1060</v>
      </c>
      <c r="C406" s="159">
        <v>964</v>
      </c>
    </row>
    <row r="407" spans="1:3">
      <c r="A407" s="153" t="s">
        <v>365</v>
      </c>
      <c r="B407" s="159">
        <v>493</v>
      </c>
      <c r="C407" s="159">
        <v>661</v>
      </c>
    </row>
    <row r="411" spans="1:3">
      <c r="A411" s="158" t="s">
        <v>100</v>
      </c>
    </row>
    <row r="412" spans="1:3">
      <c r="A412" s="158"/>
    </row>
    <row r="413" spans="1:3">
      <c r="A413" s="211" t="s">
        <v>437</v>
      </c>
      <c r="B413" s="159">
        <v>28</v>
      </c>
      <c r="C413" s="159">
        <v>30</v>
      </c>
    </row>
    <row r="414" spans="1:3">
      <c r="A414" s="210" t="s">
        <v>105</v>
      </c>
      <c r="B414" s="159">
        <v>1242</v>
      </c>
      <c r="C414" s="159">
        <v>1210</v>
      </c>
    </row>
    <row r="415" spans="1:3">
      <c r="A415" s="153" t="s">
        <v>101</v>
      </c>
      <c r="B415" s="159">
        <v>2478</v>
      </c>
      <c r="C415" s="159">
        <v>1511</v>
      </c>
    </row>
    <row r="416" spans="1:3">
      <c r="A416" s="153" t="s">
        <v>10</v>
      </c>
      <c r="B416" s="159">
        <v>1829</v>
      </c>
      <c r="C416" s="159">
        <v>1851</v>
      </c>
    </row>
    <row r="417" spans="1:3">
      <c r="A417" s="211"/>
    </row>
    <row r="418" spans="1:3">
      <c r="A418" s="158" t="s">
        <v>448</v>
      </c>
    </row>
    <row r="419" spans="1:3">
      <c r="A419" s="158"/>
    </row>
    <row r="420" spans="1:3">
      <c r="A420" s="210" t="s">
        <v>478</v>
      </c>
      <c r="B420" s="159">
        <v>196</v>
      </c>
      <c r="C420" s="159">
        <v>196</v>
      </c>
    </row>
    <row r="421" spans="1:3">
      <c r="A421" s="211" t="s">
        <v>450</v>
      </c>
      <c r="B421" s="159">
        <v>3194</v>
      </c>
      <c r="C421" s="159">
        <v>3456</v>
      </c>
    </row>
    <row r="422" spans="1:3">
      <c r="A422" s="211" t="s">
        <v>581</v>
      </c>
      <c r="B422" s="159">
        <v>63</v>
      </c>
      <c r="C422" s="159">
        <v>231</v>
      </c>
    </row>
    <row r="423" spans="1:3">
      <c r="A423" s="211" t="s">
        <v>451</v>
      </c>
      <c r="B423" s="159">
        <v>10</v>
      </c>
      <c r="C423" s="159">
        <v>7</v>
      </c>
    </row>
    <row r="424" spans="1:3">
      <c r="A424" s="211" t="s">
        <v>452</v>
      </c>
      <c r="B424" s="159">
        <v>47</v>
      </c>
      <c r="C424" s="159">
        <v>54</v>
      </c>
    </row>
    <row r="425" spans="1:3">
      <c r="A425" s="211" t="s">
        <v>453</v>
      </c>
      <c r="B425" s="159">
        <v>134</v>
      </c>
      <c r="C425" s="159">
        <v>126</v>
      </c>
    </row>
    <row r="426" spans="1:3">
      <c r="A426" s="211" t="s">
        <v>449</v>
      </c>
      <c r="B426" s="159">
        <v>0</v>
      </c>
      <c r="C426" s="159">
        <v>2</v>
      </c>
    </row>
    <row r="427" spans="1:3">
      <c r="A427" s="211" t="s">
        <v>454</v>
      </c>
      <c r="B427" s="159">
        <v>25</v>
      </c>
      <c r="C427" s="159">
        <v>17</v>
      </c>
    </row>
    <row r="428" spans="1:3">
      <c r="A428" s="211" t="s">
        <v>10</v>
      </c>
      <c r="B428" s="159">
        <v>2137</v>
      </c>
      <c r="C428" s="159">
        <v>2159</v>
      </c>
    </row>
    <row r="429" spans="1:3">
      <c r="A429" s="211"/>
    </row>
    <row r="430" spans="1:3">
      <c r="A430" s="158" t="s">
        <v>389</v>
      </c>
    </row>
    <row r="431" spans="1:3">
      <c r="A431" s="158"/>
    </row>
    <row r="432" spans="1:3">
      <c r="A432" s="153" t="s">
        <v>91</v>
      </c>
    </row>
    <row r="433" spans="1:3">
      <c r="B433" s="159">
        <v>22126</v>
      </c>
      <c r="C433" s="159">
        <v>23656</v>
      </c>
    </row>
    <row r="436" spans="1:3">
      <c r="A436" s="158" t="s">
        <v>361</v>
      </c>
    </row>
    <row r="437" spans="1:3">
      <c r="A437" s="158"/>
    </row>
    <row r="438" spans="1:3">
      <c r="A438" s="153" t="s">
        <v>113</v>
      </c>
    </row>
    <row r="439" spans="1:3">
      <c r="A439" s="153" t="s">
        <v>102</v>
      </c>
      <c r="B439" s="159">
        <v>1482</v>
      </c>
      <c r="C439" s="159">
        <v>1632</v>
      </c>
    </row>
    <row r="440" spans="1:3">
      <c r="A440" s="153" t="s">
        <v>362</v>
      </c>
      <c r="B440" s="159">
        <v>30681</v>
      </c>
      <c r="C440" s="159">
        <v>32505</v>
      </c>
    </row>
    <row r="441" spans="1:3">
      <c r="A441" s="153" t="s">
        <v>363</v>
      </c>
    </row>
    <row r="443" spans="1:3">
      <c r="A443" s="153" t="s">
        <v>114</v>
      </c>
    </row>
    <row r="444" spans="1:3">
      <c r="A444" s="153" t="s">
        <v>102</v>
      </c>
      <c r="B444" s="159">
        <v>411</v>
      </c>
      <c r="C444" s="159">
        <v>438</v>
      </c>
    </row>
    <row r="445" spans="1:3">
      <c r="A445" s="153" t="s">
        <v>362</v>
      </c>
      <c r="B445" s="159">
        <v>681</v>
      </c>
      <c r="C445" s="159">
        <v>722</v>
      </c>
    </row>
    <row r="447" spans="1:3">
      <c r="A447" s="153" t="s">
        <v>115</v>
      </c>
    </row>
    <row r="448" spans="1:3">
      <c r="A448" s="153" t="s">
        <v>102</v>
      </c>
      <c r="B448" s="159">
        <v>40</v>
      </c>
      <c r="C448" s="159">
        <v>14</v>
      </c>
    </row>
    <row r="449" spans="1:3">
      <c r="A449" s="153" t="s">
        <v>362</v>
      </c>
      <c r="B449" s="159">
        <v>703</v>
      </c>
      <c r="C449" s="159">
        <v>305</v>
      </c>
    </row>
    <row r="454" spans="1:3">
      <c r="A454" s="158" t="s">
        <v>364</v>
      </c>
      <c r="B454" s="157" t="s">
        <v>623</v>
      </c>
      <c r="C454" s="157" t="s">
        <v>654</v>
      </c>
    </row>
    <row r="455" spans="1:3">
      <c r="A455" s="158"/>
      <c r="B455" s="157"/>
      <c r="C455" s="157"/>
    </row>
    <row r="456" spans="1:3">
      <c r="A456" s="231" t="s">
        <v>10</v>
      </c>
      <c r="B456" s="159">
        <v>2468</v>
      </c>
      <c r="C456" s="159">
        <v>2582</v>
      </c>
    </row>
    <row r="458" spans="1:3">
      <c r="A458" s="158" t="s">
        <v>272</v>
      </c>
    </row>
    <row r="459" spans="1:3">
      <c r="A459" s="158"/>
    </row>
    <row r="460" spans="1:3">
      <c r="A460" s="153" t="s">
        <v>11</v>
      </c>
      <c r="B460" s="159">
        <v>121715</v>
      </c>
      <c r="C460" s="159">
        <v>118154</v>
      </c>
    </row>
    <row r="461" spans="1:3">
      <c r="A461" s="153" t="s">
        <v>15</v>
      </c>
      <c r="B461" s="159">
        <v>108074</v>
      </c>
      <c r="C461" s="159">
        <v>106678</v>
      </c>
    </row>
    <row r="462" spans="1:3">
      <c r="A462" s="153" t="s">
        <v>103</v>
      </c>
      <c r="B462" s="159">
        <v>1257</v>
      </c>
      <c r="C462" s="159">
        <v>1418</v>
      </c>
    </row>
    <row r="463" spans="1:3">
      <c r="A463" s="153" t="s">
        <v>16</v>
      </c>
      <c r="B463" s="159">
        <v>164</v>
      </c>
      <c r="C463" s="159">
        <v>0</v>
      </c>
    </row>
    <row r="464" spans="1:3">
      <c r="A464" s="153" t="s">
        <v>104</v>
      </c>
      <c r="B464" s="159">
        <v>23200</v>
      </c>
      <c r="C464" s="159">
        <v>19744</v>
      </c>
    </row>
    <row r="465" spans="1:3">
      <c r="A465" s="153" t="s">
        <v>17</v>
      </c>
      <c r="B465" s="220">
        <v>33937</v>
      </c>
      <c r="C465" s="220">
        <v>32231</v>
      </c>
    </row>
    <row r="466" spans="1:3">
      <c r="A466" s="333" t="s">
        <v>582</v>
      </c>
      <c r="B466" s="220">
        <v>1025</v>
      </c>
      <c r="C466" s="220">
        <v>1109</v>
      </c>
    </row>
    <row r="467" spans="1:3">
      <c r="A467" s="210" t="s">
        <v>446</v>
      </c>
      <c r="B467" s="159">
        <v>19686</v>
      </c>
      <c r="C467" s="159">
        <v>17283</v>
      </c>
    </row>
    <row r="468" spans="1:3">
      <c r="A468" s="153" t="s">
        <v>370</v>
      </c>
      <c r="B468" s="159">
        <v>1118</v>
      </c>
      <c r="C468" s="159">
        <v>969</v>
      </c>
    </row>
    <row r="469" spans="1:3">
      <c r="A469" s="153" t="s">
        <v>369</v>
      </c>
      <c r="B469" s="159">
        <v>84</v>
      </c>
      <c r="C469" s="159">
        <v>103</v>
      </c>
    </row>
    <row r="470" spans="1:3">
      <c r="A470" s="153" t="s">
        <v>105</v>
      </c>
      <c r="B470" s="159">
        <v>323</v>
      </c>
      <c r="C470" s="159">
        <v>341</v>
      </c>
    </row>
    <row r="471" spans="1:3">
      <c r="A471" s="153" t="s">
        <v>14</v>
      </c>
      <c r="B471" s="159">
        <v>139</v>
      </c>
      <c r="C471" s="159">
        <v>86</v>
      </c>
    </row>
    <row r="472" spans="1:3">
      <c r="A472" s="153" t="s">
        <v>18</v>
      </c>
      <c r="B472" s="159">
        <v>12787</v>
      </c>
      <c r="C472" s="159">
        <v>13111</v>
      </c>
    </row>
    <row r="473" spans="1:3">
      <c r="A473" s="165"/>
    </row>
    <row r="475" spans="1:3">
      <c r="A475" s="158" t="s">
        <v>106</v>
      </c>
    </row>
    <row r="476" spans="1:3">
      <c r="A476" s="158"/>
    </row>
    <row r="477" spans="1:3">
      <c r="A477" s="231" t="s">
        <v>487</v>
      </c>
      <c r="B477" s="159">
        <v>915</v>
      </c>
      <c r="C477" s="159">
        <v>970</v>
      </c>
    </row>
    <row r="478" spans="1:3">
      <c r="A478" s="231" t="s">
        <v>489</v>
      </c>
      <c r="B478" s="159">
        <v>934</v>
      </c>
      <c r="C478" s="159">
        <v>1121</v>
      </c>
    </row>
    <row r="479" spans="1:3">
      <c r="A479" s="231" t="s">
        <v>482</v>
      </c>
      <c r="B479" s="159">
        <v>448</v>
      </c>
      <c r="C479" s="159">
        <v>443</v>
      </c>
    </row>
    <row r="480" spans="1:3">
      <c r="A480" s="231" t="s">
        <v>484</v>
      </c>
      <c r="B480" s="159">
        <v>213</v>
      </c>
      <c r="C480" s="159">
        <v>212</v>
      </c>
    </row>
    <row r="481" spans="1:3">
      <c r="A481" s="231" t="s">
        <v>485</v>
      </c>
      <c r="B481" s="159">
        <v>870</v>
      </c>
      <c r="C481" s="159">
        <v>1091</v>
      </c>
    </row>
    <row r="482" spans="1:3">
      <c r="A482" s="231" t="s">
        <v>486</v>
      </c>
      <c r="B482" s="159">
        <v>106</v>
      </c>
      <c r="C482" s="159">
        <v>70</v>
      </c>
    </row>
    <row r="483" spans="1:3">
      <c r="A483" s="153" t="s">
        <v>109</v>
      </c>
      <c r="B483" s="159">
        <v>47</v>
      </c>
      <c r="C483" s="159">
        <v>57</v>
      </c>
    </row>
    <row r="484" spans="1:3">
      <c r="A484" s="231" t="s">
        <v>488</v>
      </c>
      <c r="B484" s="159">
        <v>521</v>
      </c>
      <c r="C484" s="159">
        <v>573</v>
      </c>
    </row>
    <row r="485" spans="1:3">
      <c r="A485" s="153" t="s">
        <v>108</v>
      </c>
      <c r="B485" s="159">
        <v>66</v>
      </c>
      <c r="C485" s="159">
        <v>58</v>
      </c>
    </row>
    <row r="486" spans="1:3">
      <c r="A486" s="153" t="s">
        <v>583</v>
      </c>
      <c r="B486" s="159">
        <v>204</v>
      </c>
      <c r="C486" s="159">
        <v>220</v>
      </c>
    </row>
    <row r="487" spans="1:3">
      <c r="A487" s="153" t="s">
        <v>584</v>
      </c>
      <c r="B487" s="159">
        <v>472</v>
      </c>
      <c r="C487" s="159">
        <v>743</v>
      </c>
    </row>
    <row r="488" spans="1:3">
      <c r="A488" s="153" t="s">
        <v>585</v>
      </c>
      <c r="B488" s="159">
        <v>370</v>
      </c>
      <c r="C488" s="159">
        <v>762</v>
      </c>
    </row>
    <row r="489" spans="1:3">
      <c r="A489" s="153" t="s">
        <v>586</v>
      </c>
      <c r="B489" s="159">
        <v>423</v>
      </c>
      <c r="C489" s="159">
        <v>203</v>
      </c>
    </row>
    <row r="490" spans="1:3">
      <c r="A490" s="153" t="s">
        <v>107</v>
      </c>
      <c r="B490" s="159">
        <v>1020</v>
      </c>
      <c r="C490" s="159">
        <v>643</v>
      </c>
    </row>
    <row r="491" spans="1:3">
      <c r="A491" s="231" t="s">
        <v>483</v>
      </c>
      <c r="B491" s="159">
        <v>47</v>
      </c>
      <c r="C491" s="159">
        <v>69</v>
      </c>
    </row>
    <row r="492" spans="1:3">
      <c r="A492" s="153" t="s">
        <v>60</v>
      </c>
      <c r="B492" s="159">
        <v>78</v>
      </c>
      <c r="C492" s="159">
        <v>79</v>
      </c>
    </row>
    <row r="495" spans="1:3">
      <c r="A495" s="158" t="s">
        <v>19</v>
      </c>
    </row>
    <row r="496" spans="1:3">
      <c r="A496" s="158"/>
    </row>
    <row r="497" spans="1:3">
      <c r="A497" s="231" t="s">
        <v>479</v>
      </c>
      <c r="B497" s="159">
        <v>2440</v>
      </c>
      <c r="C497" s="159">
        <v>2322</v>
      </c>
    </row>
    <row r="498" spans="1:3">
      <c r="A498" s="153" t="s">
        <v>110</v>
      </c>
      <c r="B498" s="159">
        <v>288</v>
      </c>
      <c r="C498" s="159">
        <v>388</v>
      </c>
    </row>
    <row r="499" spans="1:3">
      <c r="A499" s="231" t="s">
        <v>480</v>
      </c>
      <c r="B499" s="159">
        <v>296</v>
      </c>
      <c r="C499" s="159">
        <v>244</v>
      </c>
    </row>
    <row r="500" spans="1:3">
      <c r="A500" s="153" t="s">
        <v>112</v>
      </c>
      <c r="B500" s="159">
        <v>59</v>
      </c>
      <c r="C500" s="159">
        <v>25</v>
      </c>
    </row>
    <row r="501" spans="1:3">
      <c r="A501" s="153" t="s">
        <v>111</v>
      </c>
      <c r="B501" s="159">
        <v>1388</v>
      </c>
      <c r="C501" s="159">
        <v>1445</v>
      </c>
    </row>
    <row r="502" spans="1:3">
      <c r="A502" s="231" t="s">
        <v>481</v>
      </c>
      <c r="B502" s="159">
        <v>150</v>
      </c>
      <c r="C502" s="159">
        <v>110</v>
      </c>
    </row>
    <row r="503" spans="1:3">
      <c r="A503" s="153" t="s">
        <v>20</v>
      </c>
      <c r="B503" s="159">
        <v>68</v>
      </c>
      <c r="C503" s="159">
        <v>65</v>
      </c>
    </row>
    <row r="504" spans="1:3">
      <c r="A504" s="153" t="s">
        <v>65</v>
      </c>
      <c r="B504" s="159">
        <v>22</v>
      </c>
      <c r="C504" s="159">
        <v>15</v>
      </c>
    </row>
    <row r="505" spans="1:3">
      <c r="A505" s="153" t="s">
        <v>21</v>
      </c>
      <c r="B505" s="159">
        <v>467</v>
      </c>
      <c r="C505" s="159">
        <v>595</v>
      </c>
    </row>
  </sheetData>
  <mergeCells count="3">
    <mergeCell ref="D7:H7"/>
    <mergeCell ref="A255:C255"/>
    <mergeCell ref="A1:C1"/>
  </mergeCells>
  <phoneticPr fontId="0" type="noConversion"/>
  <printOptions horizontalCentered="1"/>
  <pageMargins left="0.19685039370078741" right="0.19685039370078741" top="0.70866141732283472" bottom="0.70866141732283472" header="0" footer="0"/>
  <pageSetup paperSize="9" scale="90" orientation="portrait" horizontalDpi="300" verticalDpi="300" r:id="rId1"/>
  <headerFooter alignWithMargins="0"/>
  <rowBreaks count="8" manualBreakCount="8">
    <brk id="40" max="2" man="1"/>
    <brk id="74" max="2" man="1"/>
    <brk id="129" max="2" man="1"/>
    <brk id="184" max="2" man="1"/>
    <brk id="253" max="2" man="1"/>
    <brk id="311" max="2" man="1"/>
    <brk id="385" max="2" man="1"/>
    <brk id="452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L1300"/>
  <sheetViews>
    <sheetView view="pageBreakPreview" zoomScale="85" zoomScaleNormal="100" zoomScaleSheetLayoutView="85" workbookViewId="0"/>
  </sheetViews>
  <sheetFormatPr baseColWidth="10" defaultRowHeight="12.75"/>
  <cols>
    <col min="1" max="1" width="6.7109375" customWidth="1"/>
    <col min="2" max="2" width="8.85546875" customWidth="1"/>
    <col min="3" max="3" width="26.28515625" customWidth="1"/>
    <col min="6" max="6" width="14" customWidth="1"/>
    <col min="8" max="8" width="38.42578125" style="293" customWidth="1"/>
    <col min="9" max="9" width="13" customWidth="1"/>
    <col min="10" max="10" width="13.28515625" customWidth="1"/>
    <col min="11" max="11" width="15.7109375" customWidth="1"/>
    <col min="12" max="12" width="18.28515625" customWidth="1"/>
  </cols>
  <sheetData>
    <row r="1" spans="2:7" ht="13.5" thickBot="1"/>
    <row r="2" spans="2:7" ht="13.5" thickBot="1">
      <c r="B2" s="458" t="s">
        <v>35</v>
      </c>
      <c r="C2" s="459"/>
      <c r="D2" s="460"/>
      <c r="F2" s="264">
        <v>2018</v>
      </c>
      <c r="G2" s="218"/>
    </row>
    <row r="3" spans="2:7">
      <c r="B3" s="464"/>
      <c r="C3" s="464"/>
      <c r="D3" s="464"/>
      <c r="F3" s="265"/>
    </row>
    <row r="4" spans="2:7" ht="13.5" thickBot="1"/>
    <row r="5" spans="2:7">
      <c r="B5" s="57" t="s">
        <v>371</v>
      </c>
      <c r="C5" s="58"/>
      <c r="D5" s="59"/>
      <c r="F5" s="255">
        <v>19.899999999999999</v>
      </c>
    </row>
    <row r="6" spans="2:7">
      <c r="B6" s="60" t="s">
        <v>261</v>
      </c>
      <c r="C6" s="25"/>
      <c r="D6" s="61"/>
      <c r="F6" s="256">
        <v>697</v>
      </c>
    </row>
    <row r="7" spans="2:7">
      <c r="B7" s="60" t="s">
        <v>373</v>
      </c>
      <c r="C7" s="25"/>
      <c r="D7" s="61"/>
      <c r="F7" s="257">
        <v>84.3</v>
      </c>
    </row>
    <row r="8" spans="2:7">
      <c r="B8" s="60" t="s">
        <v>172</v>
      </c>
      <c r="C8" s="25"/>
      <c r="D8" s="61"/>
      <c r="F8" s="257">
        <v>9.1999999999999993</v>
      </c>
    </row>
    <row r="9" spans="2:7">
      <c r="B9" s="60" t="s">
        <v>374</v>
      </c>
      <c r="C9" s="25"/>
      <c r="D9" s="61"/>
      <c r="F9" s="258">
        <v>1581</v>
      </c>
    </row>
    <row r="10" spans="2:7">
      <c r="B10" s="60" t="s">
        <v>375</v>
      </c>
      <c r="C10" s="25"/>
      <c r="D10" s="61"/>
      <c r="F10" s="258">
        <v>8262</v>
      </c>
    </row>
    <row r="11" spans="2:7">
      <c r="B11" s="60" t="s">
        <v>376</v>
      </c>
      <c r="C11" s="25"/>
      <c r="D11" s="61"/>
      <c r="F11" s="258">
        <f>SUM(F9:F10)</f>
        <v>9843</v>
      </c>
    </row>
    <row r="12" spans="2:7">
      <c r="B12" s="60" t="s">
        <v>377</v>
      </c>
      <c r="C12" s="25"/>
      <c r="D12" s="61"/>
      <c r="F12" s="259">
        <f>F10/F9</f>
        <v>5.225806451612903</v>
      </c>
    </row>
    <row r="13" spans="2:7">
      <c r="B13" s="60" t="s">
        <v>378</v>
      </c>
      <c r="C13" s="25"/>
      <c r="D13" s="61"/>
      <c r="F13" s="257">
        <v>73.900000000000006</v>
      </c>
    </row>
    <row r="14" spans="2:7">
      <c r="B14" s="60" t="s">
        <v>335</v>
      </c>
      <c r="C14" s="25"/>
      <c r="D14" s="61"/>
      <c r="F14" s="260">
        <v>171</v>
      </c>
    </row>
    <row r="15" spans="2:7">
      <c r="B15" s="60" t="s">
        <v>468</v>
      </c>
      <c r="C15" s="25"/>
      <c r="D15" s="61"/>
      <c r="F15" s="269">
        <v>76</v>
      </c>
    </row>
    <row r="16" spans="2:7">
      <c r="B16" s="334" t="s">
        <v>650</v>
      </c>
      <c r="C16" s="25"/>
      <c r="D16" s="61"/>
      <c r="F16" s="269">
        <v>14316</v>
      </c>
    </row>
    <row r="17" spans="2:12">
      <c r="B17" s="334" t="s">
        <v>651</v>
      </c>
      <c r="C17" s="25"/>
      <c r="D17" s="61"/>
      <c r="F17" s="260">
        <v>87</v>
      </c>
    </row>
    <row r="18" spans="2:12" ht="13.5" thickBot="1">
      <c r="B18" s="224" t="s">
        <v>652</v>
      </c>
      <c r="C18" s="63"/>
      <c r="D18" s="64"/>
      <c r="F18" s="263">
        <v>70</v>
      </c>
    </row>
    <row r="21" spans="2:12">
      <c r="B21" s="25"/>
    </row>
    <row r="22" spans="2:12" ht="13.5" thickBot="1"/>
    <row r="23" spans="2:12" ht="13.5" thickBot="1">
      <c r="B23" s="248" t="s">
        <v>380</v>
      </c>
      <c r="C23" s="249" t="s">
        <v>381</v>
      </c>
      <c r="D23" s="250"/>
      <c r="E23" s="250"/>
      <c r="F23" s="250"/>
      <c r="G23" s="250"/>
      <c r="H23" s="252" t="s">
        <v>382</v>
      </c>
      <c r="I23" s="252" t="s">
        <v>383</v>
      </c>
      <c r="J23" s="252" t="s">
        <v>384</v>
      </c>
      <c r="K23" s="390" t="s">
        <v>33</v>
      </c>
    </row>
    <row r="24" spans="2:12">
      <c r="B24" s="69">
        <v>440</v>
      </c>
      <c r="C24" s="400" t="s">
        <v>656</v>
      </c>
      <c r="D24" s="383"/>
      <c r="E24" s="384"/>
      <c r="F24" s="383"/>
      <c r="G24" s="365"/>
      <c r="H24" s="367">
        <v>63</v>
      </c>
      <c r="I24" s="391">
        <v>8.898305084745763</v>
      </c>
      <c r="J24" s="367">
        <v>8.11</v>
      </c>
      <c r="K24" s="367">
        <v>5.0149999999999997</v>
      </c>
    </row>
    <row r="25" spans="2:12">
      <c r="B25" s="75">
        <v>460</v>
      </c>
      <c r="C25" s="401" t="s">
        <v>657</v>
      </c>
      <c r="D25" s="385"/>
      <c r="E25" s="386"/>
      <c r="F25" s="385"/>
      <c r="G25" s="74"/>
      <c r="H25" s="368">
        <v>60</v>
      </c>
      <c r="I25" s="392">
        <v>8.4745762711864412</v>
      </c>
      <c r="J25" s="368">
        <v>8.65</v>
      </c>
      <c r="K25" s="368">
        <v>0.75460000000000005</v>
      </c>
    </row>
    <row r="26" spans="2:12">
      <c r="B26" s="75">
        <v>194</v>
      </c>
      <c r="C26" s="401" t="s">
        <v>609</v>
      </c>
      <c r="D26" s="385"/>
      <c r="E26" s="386"/>
      <c r="F26" s="385"/>
      <c r="G26" s="68"/>
      <c r="H26" s="368">
        <v>45</v>
      </c>
      <c r="I26" s="392">
        <v>6.3559322033898304</v>
      </c>
      <c r="J26" s="368">
        <v>10.44</v>
      </c>
      <c r="K26" s="368">
        <v>0.7359</v>
      </c>
    </row>
    <row r="27" spans="2:12">
      <c r="B27" s="72">
        <v>463</v>
      </c>
      <c r="C27" s="401" t="s">
        <v>658</v>
      </c>
      <c r="D27" s="385"/>
      <c r="E27" s="386"/>
      <c r="F27" s="385"/>
      <c r="G27" s="66"/>
      <c r="H27" s="368">
        <v>43</v>
      </c>
      <c r="I27" s="392">
        <v>6.0734463276836159</v>
      </c>
      <c r="J27" s="368">
        <v>5.12</v>
      </c>
      <c r="K27" s="368">
        <v>0.57989999999999997</v>
      </c>
    </row>
    <row r="28" spans="2:12" ht="13.5" thickBot="1">
      <c r="B28" s="72">
        <v>951</v>
      </c>
      <c r="C28" s="402" t="s">
        <v>659</v>
      </c>
      <c r="D28" s="387"/>
      <c r="E28" s="388"/>
      <c r="F28" s="387"/>
      <c r="G28" s="366"/>
      <c r="H28" s="393">
        <v>31</v>
      </c>
      <c r="I28" s="394">
        <v>4.3785310734463279</v>
      </c>
      <c r="J28" s="393">
        <v>16.059999999999999</v>
      </c>
      <c r="K28" s="393">
        <v>1.8329</v>
      </c>
    </row>
    <row r="29" spans="2:12" ht="13.5" thickBot="1">
      <c r="B29" s="318" t="s">
        <v>385</v>
      </c>
      <c r="C29" s="90"/>
      <c r="D29" s="90"/>
      <c r="E29" s="90"/>
      <c r="F29" s="90"/>
      <c r="G29" s="90"/>
      <c r="H29" s="364">
        <v>708</v>
      </c>
      <c r="I29" s="389">
        <v>100</v>
      </c>
      <c r="J29" s="364">
        <v>9.2899999999999991</v>
      </c>
      <c r="K29" s="364">
        <v>1.3442000000000001</v>
      </c>
      <c r="L29" s="369"/>
    </row>
    <row r="30" spans="2:12">
      <c r="B30" s="85"/>
      <c r="C30" s="93"/>
      <c r="D30" s="93"/>
      <c r="E30" s="93"/>
      <c r="F30" s="93"/>
      <c r="G30" s="93"/>
      <c r="H30" s="86"/>
      <c r="I30" s="86"/>
      <c r="J30" s="86"/>
      <c r="K30" s="86"/>
    </row>
    <row r="31" spans="2:12">
      <c r="B31" s="85"/>
      <c r="C31" s="93"/>
      <c r="D31" s="93"/>
      <c r="E31" s="93"/>
      <c r="F31" s="93"/>
      <c r="G31" s="93"/>
      <c r="H31" s="86"/>
      <c r="I31" s="86"/>
      <c r="J31" s="86"/>
      <c r="K31" s="86"/>
    </row>
    <row r="32" spans="2:12">
      <c r="B32" s="85"/>
      <c r="C32" s="85"/>
      <c r="D32" s="85"/>
      <c r="E32" s="85"/>
      <c r="F32" s="85"/>
      <c r="G32" s="85"/>
      <c r="I32" s="121"/>
      <c r="J32" s="87"/>
      <c r="K32" s="86"/>
    </row>
    <row r="33" spans="2:11">
      <c r="B33" s="85"/>
      <c r="C33" s="85"/>
      <c r="D33" s="85"/>
      <c r="E33" s="85"/>
      <c r="F33" s="85"/>
      <c r="G33" s="85"/>
      <c r="I33" s="121"/>
      <c r="J33" s="87"/>
      <c r="K33" s="86"/>
    </row>
    <row r="34" spans="2:11" ht="13.5" thickBot="1">
      <c r="I34" s="152"/>
      <c r="J34" s="152"/>
      <c r="K34" s="152"/>
    </row>
    <row r="35" spans="2:11" ht="13.5" thickBot="1">
      <c r="B35" s="458" t="s">
        <v>174</v>
      </c>
      <c r="C35" s="459"/>
      <c r="D35" s="460"/>
      <c r="F35" s="264">
        <v>2018</v>
      </c>
      <c r="G35" s="218"/>
      <c r="I35" s="152"/>
      <c r="J35" s="152"/>
      <c r="K35" s="152"/>
    </row>
    <row r="36" spans="2:11">
      <c r="B36" t="s">
        <v>270</v>
      </c>
      <c r="F36" s="265"/>
      <c r="I36" s="152"/>
      <c r="J36" s="152"/>
      <c r="K36" s="152"/>
    </row>
    <row r="37" spans="2:11" ht="13.5" thickBot="1">
      <c r="I37" s="152"/>
      <c r="J37" s="152"/>
      <c r="K37" s="152"/>
    </row>
    <row r="38" spans="2:11">
      <c r="B38" s="57" t="s">
        <v>371</v>
      </c>
      <c r="C38" s="58"/>
      <c r="D38" s="59"/>
      <c r="F38" s="266">
        <v>81.7</v>
      </c>
      <c r="I38" s="152"/>
      <c r="J38" s="152"/>
      <c r="K38" s="152"/>
    </row>
    <row r="39" spans="2:11">
      <c r="B39" s="60" t="s">
        <v>261</v>
      </c>
      <c r="C39" s="25"/>
      <c r="D39" s="61"/>
      <c r="F39" s="267">
        <v>2920</v>
      </c>
      <c r="I39" s="152"/>
      <c r="J39" s="152"/>
      <c r="K39" s="152"/>
    </row>
    <row r="40" spans="2:11">
      <c r="B40" s="60" t="s">
        <v>373</v>
      </c>
      <c r="C40" s="25"/>
      <c r="D40" s="61"/>
      <c r="F40" s="268">
        <v>96.8</v>
      </c>
      <c r="I40" s="152"/>
      <c r="J40" s="152"/>
      <c r="K40" s="152"/>
    </row>
    <row r="41" spans="2:11">
      <c r="B41" s="60" t="s">
        <v>172</v>
      </c>
      <c r="C41" s="25"/>
      <c r="D41" s="61"/>
      <c r="F41" s="268">
        <v>9.3000000000000007</v>
      </c>
      <c r="I41" s="152"/>
      <c r="J41" s="152"/>
      <c r="K41" s="152"/>
    </row>
    <row r="42" spans="2:11">
      <c r="B42" s="60" t="s">
        <v>374</v>
      </c>
      <c r="C42" s="25"/>
      <c r="D42" s="61"/>
      <c r="F42" s="267">
        <v>8001</v>
      </c>
      <c r="I42" s="152"/>
      <c r="J42" s="152"/>
      <c r="K42" s="152"/>
    </row>
    <row r="43" spans="2:11">
      <c r="B43" s="60" t="s">
        <v>375</v>
      </c>
      <c r="C43" s="25"/>
      <c r="D43" s="61"/>
      <c r="F43" s="267">
        <v>23137</v>
      </c>
      <c r="I43" s="152"/>
      <c r="J43" s="152"/>
      <c r="K43" s="152"/>
    </row>
    <row r="44" spans="2:11">
      <c r="B44" s="60" t="s">
        <v>376</v>
      </c>
      <c r="C44" s="25"/>
      <c r="D44" s="61"/>
      <c r="F44" s="267">
        <f>SUM(F42:F43)</f>
        <v>31138</v>
      </c>
      <c r="I44" s="152"/>
      <c r="J44" s="152"/>
      <c r="K44" s="152"/>
    </row>
    <row r="45" spans="2:11">
      <c r="B45" s="60" t="s">
        <v>377</v>
      </c>
      <c r="C45" s="25"/>
      <c r="D45" s="61"/>
      <c r="F45" s="268">
        <f>F43/F42</f>
        <v>2.8917635295588053</v>
      </c>
      <c r="I45" s="152"/>
      <c r="J45" s="152"/>
      <c r="K45" s="152"/>
    </row>
    <row r="46" spans="2:11">
      <c r="B46" s="60" t="s">
        <v>378</v>
      </c>
      <c r="C46" s="25"/>
      <c r="D46" s="61"/>
      <c r="F46" s="268">
        <v>70.400000000000006</v>
      </c>
      <c r="I46" s="152"/>
      <c r="J46" s="152"/>
      <c r="K46" s="152"/>
    </row>
    <row r="47" spans="2:11">
      <c r="B47" s="60" t="s">
        <v>399</v>
      </c>
      <c r="C47" s="25"/>
      <c r="D47" s="61"/>
      <c r="F47" s="260">
        <v>746</v>
      </c>
      <c r="I47" s="152"/>
      <c r="J47" s="152"/>
      <c r="K47" s="152"/>
    </row>
    <row r="48" spans="2:11">
      <c r="B48" s="60" t="s">
        <v>396</v>
      </c>
      <c r="C48" s="25"/>
      <c r="D48" s="61"/>
      <c r="F48" s="260">
        <v>357</v>
      </c>
      <c r="I48" s="152"/>
      <c r="J48" s="152"/>
      <c r="K48" s="152"/>
    </row>
    <row r="49" spans="2:12">
      <c r="B49" s="60" t="s">
        <v>397</v>
      </c>
      <c r="C49" s="25"/>
      <c r="D49" s="61"/>
      <c r="F49" s="269">
        <f>SUM(F47:F48)</f>
        <v>1103</v>
      </c>
      <c r="I49" s="152"/>
      <c r="J49" s="152"/>
      <c r="K49" s="152"/>
    </row>
    <row r="50" spans="2:12" ht="13.5" thickBot="1">
      <c r="B50" s="62" t="s">
        <v>335</v>
      </c>
      <c r="C50" s="63"/>
      <c r="D50" s="64"/>
      <c r="F50" s="270">
        <v>1914</v>
      </c>
      <c r="I50" s="152"/>
      <c r="J50" s="152"/>
      <c r="K50" s="152"/>
    </row>
    <row r="51" spans="2:12">
      <c r="I51" s="152"/>
      <c r="J51" s="152"/>
      <c r="K51" s="152"/>
    </row>
    <row r="52" spans="2:12">
      <c r="H52" s="316"/>
      <c r="I52" s="152"/>
      <c r="J52" s="152"/>
      <c r="K52" s="152"/>
    </row>
    <row r="53" spans="2:12" ht="13.5" thickBot="1">
      <c r="I53" s="152"/>
      <c r="J53" s="152"/>
      <c r="K53" s="152"/>
    </row>
    <row r="54" spans="2:12" ht="13.5" thickBot="1">
      <c r="B54" s="248" t="s">
        <v>380</v>
      </c>
      <c r="C54" s="249" t="s">
        <v>381</v>
      </c>
      <c r="D54" s="250"/>
      <c r="E54" s="250"/>
      <c r="F54" s="250"/>
      <c r="G54" s="250"/>
      <c r="H54" s="252" t="s">
        <v>382</v>
      </c>
      <c r="I54" s="251" t="s">
        <v>383</v>
      </c>
      <c r="J54" s="252" t="s">
        <v>384</v>
      </c>
      <c r="K54" s="253" t="s">
        <v>33</v>
      </c>
    </row>
    <row r="55" spans="2:12">
      <c r="B55" s="69">
        <v>45</v>
      </c>
      <c r="C55" s="400" t="s">
        <v>660</v>
      </c>
      <c r="D55" s="68"/>
      <c r="E55" s="68"/>
      <c r="F55" s="68"/>
      <c r="G55" s="68"/>
      <c r="H55" s="71">
        <v>403</v>
      </c>
      <c r="I55" s="70">
        <v>13.122761315532399</v>
      </c>
      <c r="J55" s="70">
        <v>8.1199999999999992</v>
      </c>
      <c r="K55" s="199">
        <v>0.8649</v>
      </c>
    </row>
    <row r="56" spans="2:12">
      <c r="B56" s="75">
        <v>21</v>
      </c>
      <c r="C56" s="401" t="s">
        <v>661</v>
      </c>
      <c r="D56" s="74"/>
      <c r="E56" s="74"/>
      <c r="F56" s="74"/>
      <c r="G56" s="74"/>
      <c r="H56" s="77">
        <v>337</v>
      </c>
      <c r="I56" s="76">
        <v>10.973624226636275</v>
      </c>
      <c r="J56" s="76">
        <v>13.14</v>
      </c>
      <c r="K56" s="108">
        <v>2.3580999999999999</v>
      </c>
    </row>
    <row r="57" spans="2:12">
      <c r="B57" s="75">
        <v>24</v>
      </c>
      <c r="C57" s="401" t="s">
        <v>662</v>
      </c>
      <c r="D57" s="68"/>
      <c r="E57" s="68"/>
      <c r="F57" s="68"/>
      <c r="G57" s="68"/>
      <c r="H57" s="262">
        <v>200</v>
      </c>
      <c r="I57" s="76">
        <v>6.512536633018561</v>
      </c>
      <c r="J57" s="81">
        <v>9.5299999999999994</v>
      </c>
      <c r="K57" s="200">
        <v>1.8954</v>
      </c>
    </row>
    <row r="58" spans="2:12">
      <c r="B58" s="72">
        <v>44</v>
      </c>
      <c r="C58" s="401" t="s">
        <v>663</v>
      </c>
      <c r="D58" s="66"/>
      <c r="E58" s="66"/>
      <c r="F58" s="66"/>
      <c r="G58" s="66"/>
      <c r="H58" s="77">
        <v>194</v>
      </c>
      <c r="I58" s="78">
        <v>6.3171605340280035</v>
      </c>
      <c r="J58" s="76">
        <v>10.44</v>
      </c>
      <c r="K58" s="201">
        <v>0.98280000000000001</v>
      </c>
    </row>
    <row r="59" spans="2:12" ht="13.5" thickBot="1">
      <c r="B59" s="72">
        <v>58</v>
      </c>
      <c r="C59" s="402" t="s">
        <v>664</v>
      </c>
      <c r="D59" s="82"/>
      <c r="E59" s="82"/>
      <c r="F59" s="82"/>
      <c r="G59" s="82"/>
      <c r="H59" s="77">
        <v>171</v>
      </c>
      <c r="I59" s="107">
        <v>5.5682188212308699</v>
      </c>
      <c r="J59" s="76">
        <v>7.16</v>
      </c>
      <c r="K59" s="108">
        <v>0.66539999999999999</v>
      </c>
    </row>
    <row r="60" spans="2:12" ht="13.5" thickBot="1">
      <c r="B60" s="318" t="s">
        <v>276</v>
      </c>
      <c r="C60" s="90"/>
      <c r="D60" s="90"/>
      <c r="E60" s="90"/>
      <c r="F60" s="90"/>
      <c r="G60" s="90"/>
      <c r="H60" s="322">
        <v>3071</v>
      </c>
      <c r="I60" s="319">
        <v>100</v>
      </c>
      <c r="J60" s="320">
        <v>9.58</v>
      </c>
      <c r="K60" s="321">
        <v>1.2235</v>
      </c>
      <c r="L60" s="369"/>
    </row>
    <row r="61" spans="2:12">
      <c r="B61" s="85"/>
      <c r="C61" s="122"/>
      <c r="D61" s="122"/>
      <c r="E61" s="122"/>
      <c r="F61" s="122"/>
      <c r="G61" s="122"/>
      <c r="H61" s="83"/>
      <c r="I61" s="86"/>
      <c r="J61" s="86"/>
      <c r="K61" s="86"/>
    </row>
    <row r="62" spans="2:12">
      <c r="B62" s="85"/>
      <c r="C62" s="122"/>
      <c r="D62" s="122"/>
      <c r="E62" s="122"/>
      <c r="F62" s="122"/>
      <c r="G62" s="122"/>
      <c r="H62" s="83"/>
      <c r="I62" s="86"/>
      <c r="J62" s="86"/>
      <c r="K62" s="86"/>
    </row>
    <row r="63" spans="2:12">
      <c r="I63" s="152"/>
      <c r="J63" s="152"/>
      <c r="K63" s="152"/>
    </row>
    <row r="64" spans="2:12">
      <c r="I64" s="152"/>
      <c r="J64" s="152"/>
      <c r="K64" s="152"/>
    </row>
    <row r="65" spans="2:11" ht="13.5" thickBot="1">
      <c r="I65" s="152"/>
      <c r="J65" s="152"/>
      <c r="K65" s="152"/>
    </row>
    <row r="66" spans="2:11" ht="13.5" thickBot="1">
      <c r="B66" s="453" t="s">
        <v>174</v>
      </c>
      <c r="C66" s="454"/>
      <c r="D66" s="455"/>
      <c r="F66" s="264">
        <v>2018</v>
      </c>
      <c r="G66" s="218"/>
      <c r="I66" s="152"/>
      <c r="J66" s="152"/>
      <c r="K66" s="152"/>
    </row>
    <row r="67" spans="2:11" ht="13.5" thickBot="1">
      <c r="B67" s="444" t="s">
        <v>181</v>
      </c>
      <c r="C67" s="445"/>
      <c r="D67" s="446"/>
      <c r="F67" s="265"/>
      <c r="I67" s="152"/>
      <c r="J67" s="152"/>
      <c r="K67" s="152"/>
    </row>
    <row r="68" spans="2:11" ht="13.5" thickBot="1">
      <c r="I68" s="152"/>
      <c r="J68" s="152"/>
      <c r="K68" s="152"/>
    </row>
    <row r="69" spans="2:11">
      <c r="B69" s="57" t="s">
        <v>371</v>
      </c>
      <c r="C69" s="58"/>
      <c r="D69" s="59"/>
      <c r="F69" s="266">
        <v>37.700000000000003</v>
      </c>
      <c r="I69" s="152"/>
      <c r="J69" s="152"/>
      <c r="K69" s="152"/>
    </row>
    <row r="70" spans="2:11">
      <c r="B70" s="60" t="s">
        <v>261</v>
      </c>
      <c r="C70" s="25"/>
      <c r="D70" s="61"/>
      <c r="F70" s="267">
        <v>1575</v>
      </c>
      <c r="I70" s="152"/>
      <c r="J70" s="152"/>
      <c r="K70" s="152"/>
    </row>
    <row r="71" spans="2:11">
      <c r="B71" s="60" t="s">
        <v>373</v>
      </c>
      <c r="C71" s="25"/>
      <c r="D71" s="61"/>
      <c r="F71" s="268">
        <v>107.1</v>
      </c>
      <c r="I71" s="152"/>
      <c r="J71" s="152"/>
      <c r="K71" s="152"/>
    </row>
    <row r="72" spans="2:11">
      <c r="B72" s="60" t="s">
        <v>172</v>
      </c>
      <c r="C72" s="25"/>
      <c r="D72" s="61"/>
      <c r="F72" s="268">
        <v>9</v>
      </c>
      <c r="I72" s="152"/>
      <c r="J72" s="152"/>
      <c r="K72" s="152"/>
    </row>
    <row r="73" spans="2:11">
      <c r="B73" s="60" t="s">
        <v>374</v>
      </c>
      <c r="C73" s="25"/>
      <c r="D73" s="61"/>
      <c r="F73" s="267">
        <v>6303</v>
      </c>
      <c r="I73" s="152"/>
      <c r="J73" s="152"/>
      <c r="K73" s="152"/>
    </row>
    <row r="74" spans="2:11">
      <c r="B74" s="60" t="s">
        <v>375</v>
      </c>
      <c r="C74" s="25"/>
      <c r="D74" s="61"/>
      <c r="F74" s="267">
        <v>18219</v>
      </c>
      <c r="I74" s="152"/>
      <c r="J74" s="152"/>
      <c r="K74" s="152"/>
    </row>
    <row r="75" spans="2:11">
      <c r="B75" s="60" t="s">
        <v>376</v>
      </c>
      <c r="C75" s="25"/>
      <c r="D75" s="61"/>
      <c r="F75" s="267">
        <f>SUM(F73:F74)</f>
        <v>24522</v>
      </c>
      <c r="I75" s="152"/>
      <c r="J75" s="152"/>
      <c r="K75" s="152"/>
    </row>
    <row r="76" spans="2:11">
      <c r="B76" s="60" t="s">
        <v>377</v>
      </c>
      <c r="C76" s="25"/>
      <c r="D76" s="61"/>
      <c r="F76" s="268">
        <f>F74/F73</f>
        <v>2.8905283198476917</v>
      </c>
      <c r="I76" s="152"/>
      <c r="J76" s="152"/>
      <c r="K76" s="152"/>
    </row>
    <row r="77" spans="2:11">
      <c r="B77" s="60" t="s">
        <v>378</v>
      </c>
      <c r="C77" s="25"/>
      <c r="D77" s="61"/>
      <c r="F77" s="268">
        <v>87.3</v>
      </c>
      <c r="I77" s="152"/>
      <c r="J77" s="152"/>
      <c r="K77" s="152"/>
    </row>
    <row r="78" spans="2:11" ht="13.5" thickBot="1">
      <c r="B78" s="62" t="s">
        <v>335</v>
      </c>
      <c r="C78" s="63"/>
      <c r="D78" s="64"/>
      <c r="F78" s="270">
        <v>1851</v>
      </c>
      <c r="I78" s="152"/>
      <c r="J78" s="152"/>
      <c r="K78" s="152"/>
    </row>
    <row r="79" spans="2:11">
      <c r="I79" s="152"/>
      <c r="J79" s="152"/>
      <c r="K79" s="152"/>
    </row>
    <row r="80" spans="2:11">
      <c r="I80" s="152"/>
      <c r="J80" s="152"/>
      <c r="K80" s="152"/>
    </row>
    <row r="81" spans="2:12" ht="13.5" thickBot="1">
      <c r="H81" s="316"/>
      <c r="I81" s="152"/>
      <c r="J81" s="152"/>
      <c r="K81" s="152"/>
    </row>
    <row r="82" spans="2:12" ht="13.5" thickBot="1">
      <c r="B82" s="351" t="s">
        <v>380</v>
      </c>
      <c r="C82" s="352" t="s">
        <v>381</v>
      </c>
      <c r="D82" s="353"/>
      <c r="E82" s="353"/>
      <c r="F82" s="353"/>
      <c r="G82" s="353"/>
      <c r="H82" s="252" t="s">
        <v>382</v>
      </c>
      <c r="I82" s="251" t="s">
        <v>383</v>
      </c>
      <c r="J82" s="252" t="s">
        <v>384</v>
      </c>
      <c r="K82" s="253" t="s">
        <v>33</v>
      </c>
    </row>
    <row r="83" spans="2:12">
      <c r="B83" s="69">
        <v>45</v>
      </c>
      <c r="C83" s="67" t="s">
        <v>660</v>
      </c>
      <c r="D83" s="68"/>
      <c r="E83" s="68"/>
      <c r="F83" s="68"/>
      <c r="G83" s="344"/>
      <c r="H83" s="71">
        <v>403</v>
      </c>
      <c r="I83" s="70">
        <v>25.571065989847718</v>
      </c>
      <c r="J83" s="70">
        <v>8.1199999999999992</v>
      </c>
      <c r="K83" s="199">
        <v>0.8649</v>
      </c>
    </row>
    <row r="84" spans="2:12">
      <c r="B84" s="75">
        <v>24</v>
      </c>
      <c r="C84" s="73" t="s">
        <v>662</v>
      </c>
      <c r="D84" s="74"/>
      <c r="E84" s="74"/>
      <c r="F84" s="74"/>
      <c r="G84" s="347"/>
      <c r="H84" s="77">
        <v>143</v>
      </c>
      <c r="I84" s="76">
        <v>9.0736040609137056</v>
      </c>
      <c r="J84" s="76">
        <v>10.06</v>
      </c>
      <c r="K84" s="108">
        <v>2.2185000000000001</v>
      </c>
    </row>
    <row r="85" spans="2:12">
      <c r="B85" s="75">
        <v>44</v>
      </c>
      <c r="C85" s="67" t="s">
        <v>543</v>
      </c>
      <c r="D85" s="68"/>
      <c r="E85" s="68"/>
      <c r="F85" s="68"/>
      <c r="G85" s="344"/>
      <c r="H85" s="262">
        <v>117</v>
      </c>
      <c r="I85" s="76">
        <v>7.4238578680203045</v>
      </c>
      <c r="J85" s="81">
        <v>10.42</v>
      </c>
      <c r="K85" s="200">
        <v>1.0239</v>
      </c>
    </row>
    <row r="86" spans="2:12">
      <c r="B86" s="72">
        <v>58</v>
      </c>
      <c r="C86" s="84" t="s">
        <v>665</v>
      </c>
      <c r="D86" s="66"/>
      <c r="E86" s="66"/>
      <c r="F86" s="66"/>
      <c r="G86" s="350"/>
      <c r="H86" s="77">
        <v>88</v>
      </c>
      <c r="I86" s="78">
        <v>5.5837563451776653</v>
      </c>
      <c r="J86" s="76">
        <v>7.4</v>
      </c>
      <c r="K86" s="201">
        <v>0.66479999999999995</v>
      </c>
    </row>
    <row r="87" spans="2:12" ht="13.5" thickBot="1">
      <c r="B87" s="72">
        <v>53</v>
      </c>
      <c r="C87" s="84" t="s">
        <v>666</v>
      </c>
      <c r="D87" s="82"/>
      <c r="E87" s="82"/>
      <c r="F87" s="82"/>
      <c r="G87" s="354"/>
      <c r="H87" s="77">
        <v>73</v>
      </c>
      <c r="I87" s="107">
        <v>4.6319796954314718</v>
      </c>
      <c r="J87" s="76">
        <v>7.99</v>
      </c>
      <c r="K87" s="108">
        <v>0.58889999999999998</v>
      </c>
    </row>
    <row r="88" spans="2:12" ht="13.5" thickBot="1">
      <c r="B88" s="318" t="s">
        <v>276</v>
      </c>
      <c r="C88" s="90"/>
      <c r="D88" s="90"/>
      <c r="E88" s="90"/>
      <c r="F88" s="90"/>
      <c r="G88" s="90"/>
      <c r="H88" s="322">
        <v>1576</v>
      </c>
      <c r="I88" s="319">
        <v>100</v>
      </c>
      <c r="J88" s="320">
        <v>9.06</v>
      </c>
      <c r="K88" s="321">
        <v>1.0758000000000001</v>
      </c>
      <c r="L88" s="369"/>
    </row>
    <row r="89" spans="2:12">
      <c r="B89" s="85"/>
      <c r="C89" s="85"/>
      <c r="D89" s="85"/>
      <c r="E89" s="85"/>
      <c r="F89" s="85"/>
      <c r="G89" s="85"/>
      <c r="I89" s="121"/>
      <c r="J89" s="87"/>
      <c r="K89" s="86"/>
    </row>
    <row r="90" spans="2:12">
      <c r="B90" s="85"/>
      <c r="C90" s="85"/>
      <c r="D90" s="85"/>
      <c r="E90" s="85"/>
      <c r="F90" s="85"/>
      <c r="G90" s="85"/>
      <c r="I90" s="121"/>
      <c r="J90" s="87"/>
      <c r="K90" s="86"/>
    </row>
    <row r="91" spans="2:12">
      <c r="B91" s="85"/>
      <c r="C91" s="85"/>
      <c r="D91" s="85"/>
      <c r="E91" s="85"/>
      <c r="F91" s="85"/>
      <c r="G91" s="85"/>
      <c r="I91" s="121"/>
      <c r="J91" s="87"/>
      <c r="K91" s="86"/>
    </row>
    <row r="92" spans="2:12">
      <c r="B92" s="85"/>
      <c r="C92" s="85"/>
      <c r="D92" s="85"/>
      <c r="E92" s="85"/>
      <c r="F92" s="85"/>
      <c r="G92" s="85"/>
      <c r="I92" s="121"/>
      <c r="J92" s="87"/>
      <c r="K92" s="86"/>
    </row>
    <row r="93" spans="2:12" ht="13.5" thickBot="1">
      <c r="B93" s="85"/>
      <c r="C93" s="85"/>
      <c r="D93" s="85"/>
      <c r="E93" s="85"/>
      <c r="F93" s="85"/>
      <c r="G93" s="85"/>
      <c r="I93" s="121"/>
      <c r="J93" s="87"/>
      <c r="K93" s="86"/>
    </row>
    <row r="94" spans="2:12" ht="13.5" thickBot="1">
      <c r="B94" s="453" t="s">
        <v>174</v>
      </c>
      <c r="C94" s="454"/>
      <c r="D94" s="455"/>
      <c r="F94" s="264">
        <v>2018</v>
      </c>
      <c r="I94" s="152"/>
      <c r="J94" s="152"/>
      <c r="K94" s="152"/>
    </row>
    <row r="95" spans="2:12" ht="13.5" thickBot="1">
      <c r="B95" s="444" t="s">
        <v>180</v>
      </c>
      <c r="C95" s="445"/>
      <c r="D95" s="446"/>
      <c r="F95" s="265"/>
      <c r="I95" s="152"/>
      <c r="J95" s="152"/>
      <c r="K95" s="152"/>
    </row>
    <row r="96" spans="2:12" ht="13.5" thickBot="1">
      <c r="I96" s="152"/>
      <c r="J96" s="152"/>
      <c r="K96" s="152"/>
    </row>
    <row r="97" spans="2:11">
      <c r="B97" s="57" t="s">
        <v>371</v>
      </c>
      <c r="C97" s="58"/>
      <c r="D97" s="59"/>
      <c r="F97" s="271">
        <v>44</v>
      </c>
      <c r="G97" s="218"/>
      <c r="I97" s="152"/>
      <c r="J97" s="152"/>
      <c r="K97" s="152"/>
    </row>
    <row r="98" spans="2:11">
      <c r="B98" s="60" t="s">
        <v>261</v>
      </c>
      <c r="C98" s="25"/>
      <c r="D98" s="61"/>
      <c r="F98" s="269">
        <v>1345</v>
      </c>
      <c r="I98" s="152"/>
      <c r="J98" s="152"/>
      <c r="K98" s="152"/>
    </row>
    <row r="99" spans="2:11">
      <c r="B99" s="60" t="s">
        <v>373</v>
      </c>
      <c r="C99" s="25"/>
      <c r="D99" s="61"/>
      <c r="F99" s="259">
        <v>88</v>
      </c>
      <c r="I99" s="152"/>
      <c r="J99" s="152"/>
      <c r="K99" s="152"/>
    </row>
    <row r="100" spans="2:11">
      <c r="B100" s="60" t="s">
        <v>172</v>
      </c>
      <c r="C100" s="25"/>
      <c r="D100" s="61"/>
      <c r="F100" s="259">
        <v>10.1</v>
      </c>
      <c r="I100" s="152"/>
      <c r="J100" s="152"/>
      <c r="K100" s="152"/>
    </row>
    <row r="101" spans="2:11">
      <c r="B101" s="60" t="s">
        <v>374</v>
      </c>
      <c r="C101" s="25"/>
      <c r="D101" s="61"/>
      <c r="F101" s="269">
        <v>1698</v>
      </c>
      <c r="I101" s="152"/>
      <c r="J101" s="152"/>
      <c r="K101" s="152"/>
    </row>
    <row r="102" spans="2:11">
      <c r="B102" s="60" t="s">
        <v>375</v>
      </c>
      <c r="C102" s="25"/>
      <c r="D102" s="61"/>
      <c r="F102" s="269">
        <v>4918</v>
      </c>
      <c r="I102" s="152"/>
      <c r="J102" s="152"/>
      <c r="K102" s="152"/>
    </row>
    <row r="103" spans="2:11">
      <c r="B103" s="60" t="s">
        <v>376</v>
      </c>
      <c r="C103" s="25"/>
      <c r="D103" s="61"/>
      <c r="F103" s="269">
        <f>SUM(F101:F102)</f>
        <v>6616</v>
      </c>
      <c r="I103" s="152"/>
      <c r="J103" s="152"/>
      <c r="K103" s="152"/>
    </row>
    <row r="104" spans="2:11">
      <c r="B104" s="60" t="s">
        <v>377</v>
      </c>
      <c r="C104" s="25"/>
      <c r="D104" s="61"/>
      <c r="F104" s="259">
        <f>F102/F101</f>
        <v>2.8963486454652534</v>
      </c>
      <c r="I104" s="152"/>
      <c r="J104" s="152"/>
      <c r="K104" s="152"/>
    </row>
    <row r="105" spans="2:11">
      <c r="B105" s="60" t="s">
        <v>399</v>
      </c>
      <c r="C105" s="25"/>
      <c r="D105" s="61"/>
      <c r="F105" s="260">
        <v>746</v>
      </c>
      <c r="I105" s="152"/>
      <c r="J105" s="152"/>
      <c r="K105" s="152"/>
    </row>
    <row r="106" spans="2:11">
      <c r="B106" s="60" t="s">
        <v>396</v>
      </c>
      <c r="C106" s="25"/>
      <c r="D106" s="61"/>
      <c r="F106" s="260">
        <v>357</v>
      </c>
      <c r="I106" s="152"/>
      <c r="J106" s="152"/>
      <c r="K106" s="152"/>
    </row>
    <row r="107" spans="2:11">
      <c r="B107" s="60" t="s">
        <v>397</v>
      </c>
      <c r="C107" s="25"/>
      <c r="D107" s="61"/>
      <c r="F107" s="269">
        <f>SUM(F105:F106)</f>
        <v>1103</v>
      </c>
      <c r="I107" s="152"/>
      <c r="J107" s="152"/>
      <c r="K107" s="152"/>
    </row>
    <row r="108" spans="2:11">
      <c r="B108" s="60" t="s">
        <v>378</v>
      </c>
      <c r="C108" s="25"/>
      <c r="D108" s="61"/>
      <c r="F108" s="259">
        <v>50.6</v>
      </c>
      <c r="I108" s="152"/>
      <c r="J108" s="152"/>
      <c r="K108" s="152"/>
    </row>
    <row r="109" spans="2:11" ht="13.5" thickBot="1">
      <c r="B109" s="62" t="s">
        <v>335</v>
      </c>
      <c r="C109" s="63"/>
      <c r="D109" s="64"/>
      <c r="F109" s="270">
        <v>63</v>
      </c>
      <c r="I109" s="152"/>
      <c r="J109" s="152"/>
      <c r="K109" s="152"/>
    </row>
    <row r="110" spans="2:11">
      <c r="H110" s="316"/>
      <c r="I110" s="152"/>
      <c r="J110" s="152"/>
      <c r="K110" s="152"/>
    </row>
    <row r="111" spans="2:11" ht="13.5" thickBot="1">
      <c r="I111" s="152"/>
      <c r="J111" s="152"/>
      <c r="K111" s="152"/>
    </row>
    <row r="112" spans="2:11" ht="13.5" thickBot="1">
      <c r="B112" s="248" t="s">
        <v>380</v>
      </c>
      <c r="C112" s="249" t="s">
        <v>381</v>
      </c>
      <c r="D112" s="250"/>
      <c r="E112" s="250"/>
      <c r="F112" s="250"/>
      <c r="G112" s="250"/>
      <c r="H112" s="252" t="s">
        <v>382</v>
      </c>
      <c r="I112" s="251" t="s">
        <v>383</v>
      </c>
      <c r="J112" s="252" t="s">
        <v>384</v>
      </c>
      <c r="K112" s="253" t="s">
        <v>33</v>
      </c>
    </row>
    <row r="113" spans="1:12">
      <c r="B113" s="69">
        <v>21</v>
      </c>
      <c r="C113" s="67" t="s">
        <v>661</v>
      </c>
      <c r="D113" s="68"/>
      <c r="E113" s="68"/>
      <c r="F113" s="68"/>
      <c r="G113" s="68"/>
      <c r="H113" s="71">
        <v>292</v>
      </c>
      <c r="I113" s="70">
        <v>19.531772575250837</v>
      </c>
      <c r="J113" s="70">
        <v>13.15</v>
      </c>
      <c r="K113" s="199">
        <v>2.2431999999999999</v>
      </c>
    </row>
    <row r="114" spans="1:12">
      <c r="B114" s="75">
        <v>55</v>
      </c>
      <c r="C114" s="73" t="s">
        <v>595</v>
      </c>
      <c r="D114" s="74"/>
      <c r="E114" s="74"/>
      <c r="F114" s="74"/>
      <c r="G114" s="74"/>
      <c r="H114" s="77">
        <v>149</v>
      </c>
      <c r="I114" s="76">
        <v>9.9665551839464879</v>
      </c>
      <c r="J114" s="76">
        <v>7.43</v>
      </c>
      <c r="K114" s="108">
        <v>0.72489999999999999</v>
      </c>
    </row>
    <row r="115" spans="1:12">
      <c r="A115" t="s">
        <v>270</v>
      </c>
      <c r="B115" s="75">
        <v>310</v>
      </c>
      <c r="C115" s="67" t="s">
        <v>596</v>
      </c>
      <c r="D115" s="68"/>
      <c r="E115" s="68"/>
      <c r="F115" s="68"/>
      <c r="G115" s="68"/>
      <c r="H115" s="262">
        <v>93</v>
      </c>
      <c r="I115" s="76">
        <v>6.2207357859531776</v>
      </c>
      <c r="J115" s="81">
        <v>5.73</v>
      </c>
      <c r="K115" s="200">
        <v>0.93100000000000005</v>
      </c>
    </row>
    <row r="116" spans="1:12">
      <c r="B116" s="72">
        <v>58</v>
      </c>
      <c r="C116" s="84" t="s">
        <v>665</v>
      </c>
      <c r="D116" s="66"/>
      <c r="E116" s="66"/>
      <c r="F116" s="66"/>
      <c r="G116" s="66"/>
      <c r="H116" s="77">
        <v>83</v>
      </c>
      <c r="I116" s="78">
        <v>5.551839464882943</v>
      </c>
      <c r="J116" s="76">
        <v>6.92</v>
      </c>
      <c r="K116" s="201">
        <v>0.66600000000000004</v>
      </c>
    </row>
    <row r="117" spans="1:12" ht="13.5" thickBot="1">
      <c r="B117" s="72">
        <v>44</v>
      </c>
      <c r="C117" s="84" t="s">
        <v>663</v>
      </c>
      <c r="D117" s="82"/>
      <c r="E117" s="82"/>
      <c r="F117" s="82"/>
      <c r="G117" s="82"/>
      <c r="H117" s="77">
        <v>77</v>
      </c>
      <c r="I117" s="107">
        <v>5.1505016722408028</v>
      </c>
      <c r="J117" s="76">
        <v>10.47</v>
      </c>
      <c r="K117" s="108">
        <v>0.9204</v>
      </c>
    </row>
    <row r="118" spans="1:12" ht="13.5" thickBot="1">
      <c r="B118" s="318" t="s">
        <v>276</v>
      </c>
      <c r="C118" s="90"/>
      <c r="D118" s="90"/>
      <c r="E118" s="90"/>
      <c r="F118" s="90"/>
      <c r="G118" s="90"/>
      <c r="H118" s="322">
        <v>1495</v>
      </c>
      <c r="I118" s="319">
        <v>100</v>
      </c>
      <c r="J118" s="320">
        <v>10.119999999999999</v>
      </c>
      <c r="K118" s="321">
        <v>1.3747</v>
      </c>
      <c r="L118" s="369"/>
    </row>
    <row r="119" spans="1:12">
      <c r="B119" s="85"/>
      <c r="C119" s="85"/>
      <c r="D119" s="85"/>
      <c r="E119" s="85"/>
      <c r="F119" s="85"/>
      <c r="G119" s="85"/>
      <c r="I119" s="121"/>
      <c r="J119" s="87"/>
      <c r="K119" s="86"/>
    </row>
    <row r="120" spans="1:12">
      <c r="B120" s="85"/>
      <c r="C120" s="85"/>
      <c r="D120" s="85"/>
      <c r="E120" s="85"/>
      <c r="F120" s="85"/>
      <c r="G120" s="85"/>
      <c r="I120" s="121"/>
      <c r="J120" s="87"/>
      <c r="K120" s="86"/>
    </row>
    <row r="121" spans="1:12">
      <c r="B121" s="85"/>
      <c r="C121" s="85"/>
      <c r="D121" s="85"/>
      <c r="E121" s="85"/>
      <c r="F121" s="85"/>
      <c r="G121" s="85"/>
      <c r="I121" s="121"/>
      <c r="J121" s="87"/>
      <c r="K121" s="86"/>
    </row>
    <row r="122" spans="1:12">
      <c r="B122" s="85"/>
      <c r="C122" s="85"/>
      <c r="D122" s="85"/>
      <c r="E122" s="85"/>
      <c r="F122" s="85"/>
      <c r="G122" s="85"/>
      <c r="I122" s="121"/>
      <c r="J122" s="87"/>
      <c r="K122" s="86"/>
    </row>
    <row r="123" spans="1:12" ht="13.5" thickBot="1">
      <c r="B123" s="85"/>
      <c r="C123" s="85"/>
      <c r="D123" s="85"/>
      <c r="E123" s="85"/>
      <c r="F123" s="85"/>
      <c r="G123" s="85"/>
      <c r="I123" s="121"/>
      <c r="J123" s="87"/>
      <c r="K123" s="86"/>
    </row>
    <row r="124" spans="1:12" ht="13.5" thickBot="1">
      <c r="B124" s="450" t="s">
        <v>173</v>
      </c>
      <c r="C124" s="451"/>
      <c r="D124" s="452"/>
      <c r="F124" s="264">
        <v>2018</v>
      </c>
      <c r="G124" s="91"/>
      <c r="H124" s="89"/>
      <c r="I124" s="86"/>
      <c r="J124" s="87"/>
      <c r="K124" s="86"/>
    </row>
    <row r="125" spans="1:12">
      <c r="F125" s="265"/>
      <c r="G125" s="91"/>
      <c r="H125" s="89"/>
      <c r="I125" s="86"/>
      <c r="J125" s="87"/>
      <c r="K125" s="86"/>
    </row>
    <row r="126" spans="1:12" ht="13.5" thickBot="1">
      <c r="B126" s="104"/>
      <c r="C126" s="105"/>
      <c r="D126" s="106"/>
      <c r="E126" s="91"/>
      <c r="F126" s="91"/>
      <c r="G126" s="91"/>
      <c r="H126" s="89"/>
      <c r="I126" s="86"/>
      <c r="J126" s="87"/>
      <c r="K126" s="86"/>
    </row>
    <row r="127" spans="1:12">
      <c r="B127" s="57" t="s">
        <v>400</v>
      </c>
      <c r="C127" s="58"/>
      <c r="D127" s="59"/>
      <c r="F127" s="272" t="s">
        <v>390</v>
      </c>
      <c r="G127" s="218"/>
      <c r="I127" s="152"/>
      <c r="J127" s="152"/>
      <c r="K127" s="152"/>
    </row>
    <row r="128" spans="1:12">
      <c r="B128" s="60" t="s">
        <v>261</v>
      </c>
      <c r="C128" s="25"/>
      <c r="D128" s="61"/>
      <c r="F128" s="256">
        <v>2521</v>
      </c>
      <c r="I128" s="152"/>
      <c r="J128" s="152"/>
      <c r="K128" s="152"/>
    </row>
    <row r="129" spans="2:11">
      <c r="B129" s="60" t="s">
        <v>373</v>
      </c>
      <c r="C129" s="25"/>
      <c r="D129" s="61"/>
      <c r="F129" s="273" t="s">
        <v>390</v>
      </c>
      <c r="I129" s="152"/>
      <c r="J129" s="152"/>
      <c r="K129" s="152"/>
    </row>
    <row r="130" spans="2:11">
      <c r="B130" s="60" t="s">
        <v>172</v>
      </c>
      <c r="C130" s="25"/>
      <c r="D130" s="61"/>
      <c r="F130" s="274">
        <v>5.6</v>
      </c>
      <c r="I130" s="152"/>
      <c r="J130" s="152"/>
      <c r="K130" s="152"/>
    </row>
    <row r="131" spans="2:11">
      <c r="B131" s="60" t="s">
        <v>374</v>
      </c>
      <c r="C131" s="25"/>
      <c r="D131" s="61"/>
      <c r="F131" s="258">
        <v>5878</v>
      </c>
      <c r="I131" s="152"/>
      <c r="J131" s="152"/>
      <c r="K131" s="152"/>
    </row>
    <row r="132" spans="2:11">
      <c r="B132" s="60" t="s">
        <v>375</v>
      </c>
      <c r="C132" s="25"/>
      <c r="D132" s="61"/>
      <c r="F132" s="258">
        <v>15535</v>
      </c>
      <c r="I132" s="152"/>
      <c r="J132" s="152"/>
      <c r="K132" s="152"/>
    </row>
    <row r="133" spans="2:11">
      <c r="B133" s="60" t="s">
        <v>376</v>
      </c>
      <c r="C133" s="25"/>
      <c r="D133" s="61"/>
      <c r="F133" s="258">
        <f>SUM(F131:F132)</f>
        <v>21413</v>
      </c>
      <c r="I133" s="152"/>
      <c r="J133" s="152"/>
      <c r="K133" s="152"/>
    </row>
    <row r="134" spans="2:11">
      <c r="B134" s="60" t="s">
        <v>377</v>
      </c>
      <c r="C134" s="25"/>
      <c r="D134" s="61"/>
      <c r="F134" s="259">
        <f>F132/F131</f>
        <v>2.6429057502551889</v>
      </c>
      <c r="I134" s="152"/>
      <c r="J134" s="152"/>
      <c r="K134" s="152"/>
    </row>
    <row r="135" spans="2:11">
      <c r="B135" s="60" t="s">
        <v>399</v>
      </c>
      <c r="C135" s="25"/>
      <c r="D135" s="61"/>
      <c r="F135" s="274">
        <v>1021</v>
      </c>
      <c r="I135" s="152"/>
      <c r="J135" s="152"/>
      <c r="K135" s="152"/>
    </row>
    <row r="136" spans="2:11">
      <c r="B136" s="60" t="s">
        <v>396</v>
      </c>
      <c r="C136" s="25"/>
      <c r="D136" s="61"/>
      <c r="F136" s="274">
        <v>316</v>
      </c>
      <c r="I136" s="152"/>
      <c r="J136" s="152"/>
      <c r="K136" s="152"/>
    </row>
    <row r="137" spans="2:11">
      <c r="B137" s="60" t="s">
        <v>397</v>
      </c>
      <c r="C137" s="25"/>
      <c r="D137" s="61"/>
      <c r="F137" s="256">
        <f>SUM(F135:F136)</f>
        <v>1337</v>
      </c>
      <c r="I137" s="152"/>
      <c r="J137" s="152"/>
      <c r="K137" s="152"/>
    </row>
    <row r="138" spans="2:11">
      <c r="B138" s="60" t="s">
        <v>171</v>
      </c>
      <c r="C138" s="25"/>
      <c r="D138" s="61"/>
      <c r="F138" s="275">
        <v>80</v>
      </c>
      <c r="I138" s="152"/>
      <c r="J138" s="152"/>
      <c r="K138" s="152"/>
    </row>
    <row r="139" spans="2:11" ht="13.5" thickBot="1">
      <c r="B139" s="62" t="s">
        <v>335</v>
      </c>
      <c r="C139" s="63"/>
      <c r="D139" s="64"/>
      <c r="F139" s="276">
        <v>3780</v>
      </c>
      <c r="I139" s="152"/>
      <c r="J139" s="152"/>
      <c r="K139" s="152"/>
    </row>
    <row r="140" spans="2:11">
      <c r="B140" s="25"/>
      <c r="C140" s="25"/>
      <c r="D140" s="25"/>
      <c r="E140" s="25"/>
      <c r="F140" s="25"/>
      <c r="G140" s="25"/>
      <c r="I140" s="152"/>
      <c r="J140" s="152"/>
      <c r="K140" s="152"/>
    </row>
    <row r="141" spans="2:11">
      <c r="B141" s="25" t="s">
        <v>403</v>
      </c>
      <c r="C141" s="25"/>
      <c r="D141" s="25"/>
      <c r="E141" s="25"/>
      <c r="F141" s="25"/>
      <c r="G141" s="25"/>
      <c r="I141" s="152"/>
      <c r="J141" s="152"/>
      <c r="K141" s="152"/>
    </row>
    <row r="142" spans="2:11">
      <c r="B142" s="25" t="s">
        <v>404</v>
      </c>
      <c r="C142" s="25"/>
      <c r="D142" s="25"/>
      <c r="E142" s="25"/>
      <c r="F142" s="25"/>
      <c r="G142" s="25"/>
      <c r="I142" s="152"/>
      <c r="J142" s="152"/>
      <c r="K142" s="152"/>
    </row>
    <row r="143" spans="2:11">
      <c r="B143" s="25"/>
      <c r="C143" s="25"/>
      <c r="D143" s="25"/>
      <c r="E143" s="25"/>
      <c r="F143" s="25"/>
      <c r="G143" s="25"/>
      <c r="I143" s="152"/>
      <c r="J143" s="152"/>
      <c r="K143" s="152"/>
    </row>
    <row r="144" spans="2:11" ht="13.5" thickBot="1">
      <c r="C144" s="123"/>
      <c r="D144" s="123"/>
      <c r="E144" s="123"/>
      <c r="F144" s="123"/>
      <c r="G144" s="123"/>
      <c r="I144" s="152"/>
      <c r="J144" s="152"/>
      <c r="K144" s="152"/>
    </row>
    <row r="145" spans="2:12" ht="13.5" thickBot="1">
      <c r="B145" s="248" t="s">
        <v>380</v>
      </c>
      <c r="C145" s="249" t="s">
        <v>381</v>
      </c>
      <c r="D145" s="250"/>
      <c r="E145" s="250"/>
      <c r="F145" s="250"/>
      <c r="G145" s="250"/>
      <c r="H145" s="252" t="s">
        <v>382</v>
      </c>
      <c r="I145" s="251" t="s">
        <v>383</v>
      </c>
      <c r="J145" s="252" t="s">
        <v>384</v>
      </c>
      <c r="K145" s="253" t="s">
        <v>33</v>
      </c>
    </row>
    <row r="146" spans="2:12">
      <c r="B146" s="69">
        <v>225</v>
      </c>
      <c r="C146" s="67" t="s">
        <v>597</v>
      </c>
      <c r="D146" s="68"/>
      <c r="E146" s="68"/>
      <c r="F146" s="68"/>
      <c r="G146" s="68"/>
      <c r="H146" s="262">
        <v>195</v>
      </c>
      <c r="I146" s="70">
        <v>7.875605815831987</v>
      </c>
      <c r="J146" s="70">
        <v>4.26</v>
      </c>
      <c r="K146" s="199">
        <v>0.78769999999999996</v>
      </c>
    </row>
    <row r="147" spans="2:12">
      <c r="B147" s="75">
        <v>144</v>
      </c>
      <c r="C147" s="73" t="s">
        <v>667</v>
      </c>
      <c r="D147" s="74"/>
      <c r="E147" s="74"/>
      <c r="F147" s="74"/>
      <c r="G147" s="74"/>
      <c r="H147" s="77">
        <v>136</v>
      </c>
      <c r="I147" s="76">
        <v>5.4927302100161555</v>
      </c>
      <c r="J147" s="76">
        <v>3.29</v>
      </c>
      <c r="K147" s="108">
        <v>0.50370000000000004</v>
      </c>
    </row>
    <row r="148" spans="2:12">
      <c r="B148" s="75">
        <v>53</v>
      </c>
      <c r="C148" s="67" t="s">
        <v>598</v>
      </c>
      <c r="D148" s="68"/>
      <c r="E148" s="68"/>
      <c r="F148" s="68"/>
      <c r="G148" s="68"/>
      <c r="H148" s="262">
        <v>121</v>
      </c>
      <c r="I148" s="76">
        <v>4.8869143780290791</v>
      </c>
      <c r="J148" s="81">
        <v>4.53</v>
      </c>
      <c r="K148" s="200">
        <v>0.54610000000000003</v>
      </c>
    </row>
    <row r="149" spans="2:12">
      <c r="B149" s="72">
        <v>138</v>
      </c>
      <c r="C149" s="84" t="s">
        <v>668</v>
      </c>
      <c r="D149" s="66"/>
      <c r="E149" s="66"/>
      <c r="F149" s="66"/>
      <c r="G149" s="66"/>
      <c r="H149" s="83">
        <v>119</v>
      </c>
      <c r="I149" s="78">
        <v>4.806138933764136</v>
      </c>
      <c r="J149" s="76">
        <v>3.92</v>
      </c>
      <c r="K149" s="201">
        <v>0.3594</v>
      </c>
    </row>
    <row r="150" spans="2:12" ht="13.5" thickBot="1">
      <c r="B150" s="72">
        <v>640</v>
      </c>
      <c r="C150" s="84" t="s">
        <v>669</v>
      </c>
      <c r="D150" s="82"/>
      <c r="E150" s="82"/>
      <c r="F150" s="82"/>
      <c r="G150" s="82"/>
      <c r="H150" s="370">
        <v>90</v>
      </c>
      <c r="I150" s="107">
        <v>3.6348949919224554</v>
      </c>
      <c r="J150" s="76">
        <v>6.3</v>
      </c>
      <c r="K150" s="108">
        <v>0.19939999999999999</v>
      </c>
    </row>
    <row r="151" spans="2:12" ht="13.5" thickBot="1">
      <c r="B151" s="318" t="s">
        <v>276</v>
      </c>
      <c r="C151" s="90"/>
      <c r="D151" s="90"/>
      <c r="E151" s="90"/>
      <c r="F151" s="90"/>
      <c r="G151" s="90"/>
      <c r="H151" s="371">
        <v>2476</v>
      </c>
      <c r="I151" s="319">
        <v>100</v>
      </c>
      <c r="J151" s="320">
        <v>5.61</v>
      </c>
      <c r="K151" s="321">
        <v>0.77</v>
      </c>
      <c r="L151" s="369"/>
    </row>
    <row r="152" spans="2:12">
      <c r="B152" s="85"/>
      <c r="C152" s="85"/>
      <c r="D152" s="85"/>
      <c r="E152" s="85"/>
      <c r="F152" s="85"/>
      <c r="G152" s="85"/>
      <c r="I152" s="121"/>
      <c r="J152" s="87"/>
      <c r="K152" s="86"/>
    </row>
    <row r="153" spans="2:12">
      <c r="B153" s="85"/>
      <c r="C153" s="85"/>
      <c r="D153" s="85"/>
      <c r="E153" s="85"/>
      <c r="F153" s="85"/>
      <c r="G153" s="85"/>
      <c r="I153" s="121"/>
      <c r="J153" s="87"/>
      <c r="K153" s="86"/>
    </row>
    <row r="154" spans="2:12">
      <c r="B154" s="85"/>
      <c r="C154" s="85"/>
      <c r="D154" s="85"/>
      <c r="E154" s="85"/>
      <c r="F154" s="85"/>
      <c r="G154" s="85"/>
      <c r="I154" s="121"/>
      <c r="J154" s="87"/>
      <c r="K154" s="86"/>
    </row>
    <row r="155" spans="2:12">
      <c r="B155" s="85"/>
      <c r="C155" s="85"/>
      <c r="D155" s="85"/>
      <c r="E155" s="85"/>
      <c r="F155" s="85"/>
      <c r="G155" s="85"/>
      <c r="I155" s="121"/>
      <c r="J155" s="87"/>
      <c r="K155" s="86"/>
    </row>
    <row r="156" spans="2:12" ht="13.5" thickBot="1">
      <c r="B156" s="85"/>
      <c r="C156" s="85"/>
      <c r="D156" s="85"/>
      <c r="E156" s="85"/>
      <c r="F156" s="85"/>
      <c r="G156" s="85"/>
      <c r="I156" s="121"/>
      <c r="J156" s="87"/>
      <c r="K156" s="86"/>
    </row>
    <row r="157" spans="2:12" ht="13.5" thickBot="1">
      <c r="B157" s="441" t="s">
        <v>173</v>
      </c>
      <c r="C157" s="442"/>
      <c r="D157" s="443"/>
      <c r="F157" s="264">
        <v>2018</v>
      </c>
    </row>
    <row r="158" spans="2:12" ht="13.5" thickBot="1">
      <c r="B158" s="444" t="s">
        <v>182</v>
      </c>
      <c r="C158" s="445"/>
      <c r="D158" s="446"/>
      <c r="F158" s="265"/>
    </row>
    <row r="159" spans="2:12" ht="13.5" thickBot="1"/>
    <row r="160" spans="2:12">
      <c r="B160" s="57" t="s">
        <v>400</v>
      </c>
      <c r="C160" s="58"/>
      <c r="D160" s="59"/>
      <c r="F160" s="277" t="s">
        <v>390</v>
      </c>
      <c r="G160" s="218"/>
    </row>
    <row r="161" spans="2:7">
      <c r="B161" s="60" t="s">
        <v>261</v>
      </c>
      <c r="C161" s="25"/>
      <c r="D161" s="61"/>
      <c r="F161" s="267">
        <v>1095</v>
      </c>
    </row>
    <row r="162" spans="2:7">
      <c r="B162" s="60" t="s">
        <v>373</v>
      </c>
      <c r="C162" s="25"/>
      <c r="D162" s="61"/>
      <c r="F162" s="273" t="s">
        <v>390</v>
      </c>
    </row>
    <row r="163" spans="2:7">
      <c r="B163" s="60" t="s">
        <v>172</v>
      </c>
      <c r="C163" s="25"/>
      <c r="D163" s="61"/>
      <c r="F163" s="268">
        <v>4.5</v>
      </c>
    </row>
    <row r="164" spans="2:7">
      <c r="B164" s="60" t="s">
        <v>374</v>
      </c>
      <c r="C164" s="25"/>
      <c r="D164" s="61"/>
      <c r="F164" s="267">
        <v>3812</v>
      </c>
    </row>
    <row r="165" spans="2:7">
      <c r="B165" s="60" t="s">
        <v>375</v>
      </c>
      <c r="C165" s="25"/>
      <c r="D165" s="61"/>
      <c r="F165" s="267">
        <v>10556</v>
      </c>
    </row>
    <row r="166" spans="2:7">
      <c r="B166" s="60" t="s">
        <v>376</v>
      </c>
      <c r="C166" s="25"/>
      <c r="D166" s="61"/>
      <c r="F166" s="267">
        <f>F164+F165</f>
        <v>14368</v>
      </c>
    </row>
    <row r="167" spans="2:7">
      <c r="B167" s="60" t="s">
        <v>377</v>
      </c>
      <c r="C167" s="25"/>
      <c r="D167" s="61"/>
      <c r="F167" s="268">
        <f>F165/F164</f>
        <v>2.7691500524658972</v>
      </c>
    </row>
    <row r="168" spans="2:7">
      <c r="B168" s="60" t="s">
        <v>378</v>
      </c>
      <c r="C168" s="25"/>
      <c r="D168" s="61"/>
      <c r="F168" s="268">
        <v>89.2</v>
      </c>
    </row>
    <row r="169" spans="2:7" ht="13.5" thickBot="1">
      <c r="B169" s="62" t="s">
        <v>335</v>
      </c>
      <c r="C169" s="63"/>
      <c r="D169" s="64"/>
      <c r="F169" s="261">
        <v>2582</v>
      </c>
      <c r="G169" s="65"/>
    </row>
    <row r="170" spans="2:7">
      <c r="G170" s="65"/>
    </row>
    <row r="171" spans="2:7" ht="13.5" thickBot="1">
      <c r="G171" s="65"/>
    </row>
    <row r="172" spans="2:7" ht="13.5" thickBot="1">
      <c r="B172" s="441" t="s">
        <v>173</v>
      </c>
      <c r="C172" s="442"/>
      <c r="D172" s="443"/>
      <c r="F172" s="264">
        <v>2018</v>
      </c>
      <c r="G172" s="376"/>
    </row>
    <row r="173" spans="2:7" ht="13.5" thickBot="1">
      <c r="B173" s="444" t="s">
        <v>183</v>
      </c>
      <c r="C173" s="445"/>
      <c r="D173" s="446"/>
      <c r="F173" s="265"/>
      <c r="G173" s="65"/>
    </row>
    <row r="174" spans="2:7" ht="13.5" thickBot="1">
      <c r="G174" s="65"/>
    </row>
    <row r="175" spans="2:7">
      <c r="B175" s="57" t="s">
        <v>371</v>
      </c>
      <c r="C175" s="58"/>
      <c r="D175" s="59"/>
      <c r="F175" s="272">
        <v>8</v>
      </c>
      <c r="G175" s="65"/>
    </row>
    <row r="176" spans="2:7">
      <c r="B176" s="60" t="s">
        <v>261</v>
      </c>
      <c r="C176" s="25"/>
      <c r="D176" s="61"/>
      <c r="F176" s="267">
        <v>359</v>
      </c>
      <c r="G176" s="65"/>
    </row>
    <row r="177" spans="2:11">
      <c r="B177" s="60" t="s">
        <v>373</v>
      </c>
      <c r="C177" s="25"/>
      <c r="D177" s="61"/>
      <c r="F177" s="273">
        <v>54.6</v>
      </c>
      <c r="G177" s="65"/>
    </row>
    <row r="178" spans="2:11">
      <c r="B178" s="60" t="s">
        <v>199</v>
      </c>
      <c r="C178" s="25"/>
      <c r="D178" s="61"/>
      <c r="F178" s="268">
        <v>2.6</v>
      </c>
      <c r="G178" s="65"/>
    </row>
    <row r="179" spans="2:11" ht="13.5" thickBot="1">
      <c r="B179" s="60" t="s">
        <v>335</v>
      </c>
      <c r="C179" s="25"/>
      <c r="D179" s="61"/>
      <c r="F179" s="278">
        <v>432</v>
      </c>
      <c r="G179" s="65"/>
    </row>
    <row r="180" spans="2:11">
      <c r="B180" s="58"/>
      <c r="C180" s="58"/>
      <c r="D180" s="58"/>
      <c r="E180" s="58"/>
      <c r="F180" s="58"/>
      <c r="G180" s="65"/>
    </row>
    <row r="181" spans="2:11">
      <c r="B181" t="s">
        <v>184</v>
      </c>
      <c r="G181" s="65"/>
    </row>
    <row r="182" spans="2:11">
      <c r="G182" s="65"/>
    </row>
    <row r="183" spans="2:11" ht="13.5" thickBot="1"/>
    <row r="184" spans="2:11" ht="13.5" thickBot="1">
      <c r="B184" s="248" t="s">
        <v>380</v>
      </c>
      <c r="C184" s="249" t="s">
        <v>381</v>
      </c>
      <c r="D184" s="250"/>
      <c r="E184" s="250"/>
      <c r="F184" s="250"/>
      <c r="G184" s="250"/>
      <c r="H184" s="252" t="s">
        <v>382</v>
      </c>
      <c r="I184" s="252" t="s">
        <v>383</v>
      </c>
      <c r="J184" s="252" t="s">
        <v>384</v>
      </c>
      <c r="K184" s="253" t="s">
        <v>33</v>
      </c>
    </row>
    <row r="185" spans="2:11">
      <c r="B185" s="342">
        <v>144</v>
      </c>
      <c r="C185" s="343" t="s">
        <v>667</v>
      </c>
      <c r="D185" s="344"/>
      <c r="E185" s="344"/>
      <c r="F185" s="344"/>
      <c r="G185" s="344"/>
      <c r="H185" s="395">
        <v>130</v>
      </c>
      <c r="I185" s="81">
        <v>9.232954545454545</v>
      </c>
      <c r="J185" s="70">
        <v>3.34</v>
      </c>
      <c r="K185" s="199">
        <v>0.50629999999999997</v>
      </c>
    </row>
    <row r="186" spans="2:11">
      <c r="B186" s="345">
        <v>53</v>
      </c>
      <c r="C186" s="346" t="s">
        <v>666</v>
      </c>
      <c r="D186" s="347"/>
      <c r="E186" s="347"/>
      <c r="F186" s="347"/>
      <c r="G186" s="347"/>
      <c r="H186" s="396">
        <v>119</v>
      </c>
      <c r="I186" s="76">
        <v>8.451704545454545</v>
      </c>
      <c r="J186" s="76">
        <v>4.5</v>
      </c>
      <c r="K186" s="108">
        <v>0.5454</v>
      </c>
    </row>
    <row r="187" spans="2:11">
      <c r="B187" s="345">
        <v>138</v>
      </c>
      <c r="C187" s="343" t="s">
        <v>668</v>
      </c>
      <c r="D187" s="344"/>
      <c r="E187" s="344"/>
      <c r="F187" s="344"/>
      <c r="G187" s="344"/>
      <c r="H187" s="395">
        <v>110</v>
      </c>
      <c r="I187" s="76">
        <v>7.8125</v>
      </c>
      <c r="J187" s="81">
        <v>3.8</v>
      </c>
      <c r="K187" s="200">
        <v>0.36149999999999999</v>
      </c>
    </row>
    <row r="188" spans="2:11">
      <c r="B188" s="348">
        <v>139</v>
      </c>
      <c r="C188" s="349" t="s">
        <v>670</v>
      </c>
      <c r="D188" s="350"/>
      <c r="E188" s="350"/>
      <c r="F188" s="350"/>
      <c r="G188" s="350"/>
      <c r="H188" s="397">
        <v>85</v>
      </c>
      <c r="I188" s="76">
        <v>6.0369318181818183</v>
      </c>
      <c r="J188" s="76">
        <v>4.87</v>
      </c>
      <c r="K188" s="201">
        <v>0.50019999999999998</v>
      </c>
    </row>
    <row r="189" spans="2:11" ht="13.5" thickBot="1">
      <c r="B189" s="348">
        <v>113</v>
      </c>
      <c r="C189" s="349" t="s">
        <v>600</v>
      </c>
      <c r="D189" s="354"/>
      <c r="E189" s="354"/>
      <c r="F189" s="354"/>
      <c r="G189" s="354"/>
      <c r="H189" s="398">
        <v>60</v>
      </c>
      <c r="I189" s="107">
        <v>4.2613636363636367</v>
      </c>
      <c r="J189" s="76">
        <v>3.08</v>
      </c>
      <c r="K189" s="108">
        <v>0.34250000000000003</v>
      </c>
    </row>
    <row r="190" spans="2:11" ht="13.5" thickBot="1">
      <c r="B190" s="355" t="s">
        <v>276</v>
      </c>
      <c r="C190" s="356"/>
      <c r="D190" s="356"/>
      <c r="E190" s="356"/>
      <c r="F190" s="356"/>
      <c r="G190" s="356"/>
      <c r="H190" s="399">
        <v>1408</v>
      </c>
      <c r="I190" s="341">
        <v>100</v>
      </c>
      <c r="J190" s="320">
        <v>4.2</v>
      </c>
      <c r="K190" s="321">
        <v>0.62990000000000002</v>
      </c>
    </row>
    <row r="191" spans="2:11">
      <c r="I191" s="152"/>
      <c r="J191" s="152"/>
      <c r="K191" s="152"/>
    </row>
    <row r="192" spans="2:11">
      <c r="B192" t="s">
        <v>391</v>
      </c>
      <c r="I192" s="152"/>
      <c r="J192" s="152"/>
      <c r="K192" s="152" t="s">
        <v>270</v>
      </c>
    </row>
    <row r="193" spans="2:11">
      <c r="B193" t="s">
        <v>392</v>
      </c>
      <c r="I193" s="152"/>
      <c r="J193" s="152"/>
      <c r="K193" s="152"/>
    </row>
    <row r="194" spans="2:11">
      <c r="I194" s="152"/>
      <c r="J194" s="152"/>
      <c r="K194" s="152"/>
    </row>
    <row r="195" spans="2:11">
      <c r="I195" s="152"/>
      <c r="J195" s="152"/>
      <c r="K195" s="152"/>
    </row>
    <row r="196" spans="2:11" ht="13.5" thickBot="1">
      <c r="I196" s="152"/>
      <c r="J196" s="152"/>
      <c r="K196" s="152"/>
    </row>
    <row r="197" spans="2:11" ht="13.5" thickBot="1">
      <c r="B197" s="441" t="s">
        <v>173</v>
      </c>
      <c r="C197" s="442"/>
      <c r="D197" s="443"/>
      <c r="F197" s="264">
        <v>2018</v>
      </c>
      <c r="I197" s="152"/>
      <c r="J197" s="152"/>
      <c r="K197" s="152"/>
    </row>
    <row r="198" spans="2:11" ht="13.5" thickBot="1">
      <c r="B198" s="444" t="s">
        <v>185</v>
      </c>
      <c r="C198" s="445"/>
      <c r="D198" s="446"/>
      <c r="F198" s="265"/>
      <c r="I198" s="152"/>
      <c r="J198" s="152"/>
      <c r="K198" s="152"/>
    </row>
    <row r="199" spans="2:11" ht="13.5" thickBot="1">
      <c r="G199" s="218"/>
      <c r="I199" s="152"/>
      <c r="J199" s="152"/>
      <c r="K199" s="152"/>
    </row>
    <row r="200" spans="2:11">
      <c r="B200" s="57" t="s">
        <v>371</v>
      </c>
      <c r="C200" s="58"/>
      <c r="D200" s="59"/>
      <c r="F200" s="279">
        <v>32</v>
      </c>
      <c r="I200" s="152"/>
      <c r="J200" s="152"/>
      <c r="K200" s="152"/>
    </row>
    <row r="201" spans="2:11">
      <c r="B201" s="60" t="s">
        <v>261</v>
      </c>
      <c r="C201" s="25"/>
      <c r="D201" s="61"/>
      <c r="F201" s="258">
        <v>490</v>
      </c>
      <c r="I201" s="152"/>
      <c r="J201" s="152"/>
      <c r="K201" s="152"/>
    </row>
    <row r="202" spans="2:11">
      <c r="B202" s="60" t="s">
        <v>373</v>
      </c>
      <c r="C202" s="25"/>
      <c r="D202" s="61"/>
      <c r="F202" s="257">
        <v>49</v>
      </c>
      <c r="I202" s="152"/>
      <c r="J202" s="152"/>
      <c r="K202" s="152"/>
    </row>
    <row r="203" spans="2:11">
      <c r="B203" s="60" t="s">
        <v>172</v>
      </c>
      <c r="C203" s="25"/>
      <c r="D203" s="61"/>
      <c r="F203" s="257">
        <v>12.1</v>
      </c>
      <c r="I203" s="152"/>
      <c r="J203" s="152"/>
      <c r="K203" s="152"/>
    </row>
    <row r="204" spans="2:11">
      <c r="B204" s="60" t="s">
        <v>374</v>
      </c>
      <c r="C204" s="25"/>
      <c r="D204" s="61"/>
      <c r="E204" s="260"/>
      <c r="F204" s="267">
        <v>0</v>
      </c>
      <c r="I204" s="152"/>
      <c r="J204" s="152"/>
      <c r="K204" s="152"/>
    </row>
    <row r="205" spans="2:11">
      <c r="B205" s="60" t="s">
        <v>375</v>
      </c>
      <c r="C205" s="25"/>
      <c r="D205" s="61"/>
      <c r="F205" s="267">
        <v>719</v>
      </c>
      <c r="I205" s="152"/>
      <c r="J205" s="152"/>
      <c r="K205" s="152"/>
    </row>
    <row r="206" spans="2:11" ht="13.5" thickBot="1">
      <c r="B206" s="62" t="s">
        <v>376</v>
      </c>
      <c r="C206" s="63"/>
      <c r="D206" s="64"/>
      <c r="F206" s="278">
        <f>SUM(F204:F205)</f>
        <v>719</v>
      </c>
      <c r="I206" s="152"/>
      <c r="J206" s="152"/>
      <c r="K206" s="152"/>
    </row>
    <row r="207" spans="2:11">
      <c r="B207" s="25"/>
      <c r="C207" s="25"/>
      <c r="D207" s="25"/>
      <c r="E207" s="25"/>
      <c r="F207" s="25"/>
      <c r="G207" s="25"/>
      <c r="I207" s="152"/>
      <c r="J207" s="152"/>
      <c r="K207" s="152"/>
    </row>
    <row r="208" spans="2:11">
      <c r="B208" s="25"/>
      <c r="C208" s="25"/>
      <c r="D208" s="25"/>
      <c r="E208" s="25"/>
      <c r="F208" s="25"/>
      <c r="G208" s="25"/>
      <c r="H208" s="316"/>
      <c r="I208" s="152"/>
      <c r="J208" s="152"/>
      <c r="K208" s="152"/>
    </row>
    <row r="209" spans="2:12" ht="13.5" thickBot="1">
      <c r="I209" s="152"/>
      <c r="J209" s="152"/>
      <c r="K209" s="152"/>
    </row>
    <row r="210" spans="2:12" ht="13.5" thickBot="1">
      <c r="B210" s="248" t="s">
        <v>380</v>
      </c>
      <c r="C210" s="249" t="s">
        <v>381</v>
      </c>
      <c r="D210" s="250"/>
      <c r="E210" s="250"/>
      <c r="F210" s="250"/>
      <c r="G210" s="250"/>
      <c r="H210" s="252" t="s">
        <v>382</v>
      </c>
      <c r="I210" s="251" t="s">
        <v>383</v>
      </c>
      <c r="J210" s="252" t="s">
        <v>384</v>
      </c>
      <c r="K210" s="253" t="s">
        <v>33</v>
      </c>
    </row>
    <row r="211" spans="2:12">
      <c r="B211" s="69">
        <v>640</v>
      </c>
      <c r="C211" s="67" t="s">
        <v>671</v>
      </c>
      <c r="D211" s="68"/>
      <c r="E211" s="68"/>
      <c r="F211" s="68"/>
      <c r="G211" s="68"/>
      <c r="H211" s="71">
        <v>89</v>
      </c>
      <c r="I211" s="70">
        <v>18.200408997955009</v>
      </c>
      <c r="J211" s="70">
        <v>6.31</v>
      </c>
      <c r="K211" s="199">
        <v>0.2006</v>
      </c>
    </row>
    <row r="212" spans="2:12">
      <c r="B212" s="75">
        <v>639</v>
      </c>
      <c r="C212" s="73" t="s">
        <v>672</v>
      </c>
      <c r="D212" s="74"/>
      <c r="E212" s="74"/>
      <c r="F212" s="74"/>
      <c r="G212" s="74"/>
      <c r="H212" s="77">
        <v>43</v>
      </c>
      <c r="I212" s="76">
        <v>8.7934560327198366</v>
      </c>
      <c r="J212" s="76">
        <v>7.49</v>
      </c>
      <c r="K212" s="108">
        <v>0.72819999999999996</v>
      </c>
    </row>
    <row r="213" spans="2:12">
      <c r="B213" s="75">
        <v>626</v>
      </c>
      <c r="C213" s="67" t="s">
        <v>673</v>
      </c>
      <c r="D213" s="68"/>
      <c r="E213" s="68"/>
      <c r="F213" s="68"/>
      <c r="G213" s="68"/>
      <c r="H213" s="262">
        <v>40</v>
      </c>
      <c r="I213" s="76">
        <v>8.1799591002044991</v>
      </c>
      <c r="J213" s="81">
        <v>9.5</v>
      </c>
      <c r="K213" s="200">
        <v>0.50700000000000001</v>
      </c>
    </row>
    <row r="214" spans="2:12">
      <c r="B214" s="72">
        <v>614</v>
      </c>
      <c r="C214" s="84" t="s">
        <v>674</v>
      </c>
      <c r="D214" s="66"/>
      <c r="E214" s="66"/>
      <c r="F214" s="66"/>
      <c r="G214" s="66"/>
      <c r="H214" s="77">
        <v>35</v>
      </c>
      <c r="I214" s="78">
        <v>7.1574642126789367</v>
      </c>
      <c r="J214" s="76">
        <v>20.43</v>
      </c>
      <c r="K214" s="201">
        <v>2.1597</v>
      </c>
    </row>
    <row r="215" spans="2:12" ht="13.5" thickBot="1">
      <c r="B215" s="72">
        <v>634</v>
      </c>
      <c r="C215" s="84" t="s">
        <v>675</v>
      </c>
      <c r="D215" s="82"/>
      <c r="E215" s="82"/>
      <c r="F215" s="82"/>
      <c r="G215" s="82"/>
      <c r="H215" s="77">
        <v>24</v>
      </c>
      <c r="I215" s="107">
        <v>4.9079754601226995</v>
      </c>
      <c r="J215" s="76">
        <v>14.25</v>
      </c>
      <c r="K215" s="108">
        <v>2.5257000000000001</v>
      </c>
    </row>
    <row r="216" spans="2:12" ht="13.5" thickBot="1">
      <c r="B216" s="318" t="s">
        <v>276</v>
      </c>
      <c r="C216" s="90"/>
      <c r="D216" s="90"/>
      <c r="E216" s="90"/>
      <c r="F216" s="90"/>
      <c r="G216" s="90"/>
      <c r="H216" s="322">
        <v>489</v>
      </c>
      <c r="I216" s="319">
        <v>100</v>
      </c>
      <c r="J216" s="320">
        <v>12.15</v>
      </c>
      <c r="K216" s="321">
        <v>1.2613000000000001</v>
      </c>
      <c r="L216" s="369"/>
    </row>
    <row r="217" spans="2:12">
      <c r="B217" s="85"/>
      <c r="C217" s="85"/>
      <c r="D217" s="85"/>
      <c r="E217" s="85"/>
      <c r="F217" s="85"/>
      <c r="G217" s="85"/>
      <c r="I217" s="87"/>
      <c r="J217" s="89"/>
      <c r="K217" s="87"/>
    </row>
    <row r="218" spans="2:12">
      <c r="B218" s="85" t="s">
        <v>87</v>
      </c>
      <c r="C218" s="85"/>
      <c r="D218" s="85"/>
      <c r="E218" s="85"/>
      <c r="F218" s="85"/>
      <c r="G218" s="85"/>
      <c r="I218" s="87"/>
      <c r="J218" s="89"/>
      <c r="K218" s="87"/>
    </row>
    <row r="219" spans="2:12">
      <c r="B219" s="85"/>
      <c r="C219" s="85"/>
      <c r="D219" s="85"/>
      <c r="E219" s="85"/>
      <c r="F219" s="85"/>
      <c r="G219" s="85"/>
      <c r="I219" s="87"/>
      <c r="J219" s="89"/>
      <c r="K219" s="87"/>
    </row>
    <row r="220" spans="2:12">
      <c r="B220" s="85"/>
      <c r="C220" s="85"/>
      <c r="D220" s="85"/>
      <c r="E220" s="85"/>
      <c r="F220" s="85"/>
      <c r="G220" s="85"/>
      <c r="I220" s="87"/>
      <c r="J220" s="89"/>
      <c r="K220" s="87"/>
    </row>
    <row r="221" spans="2:12" ht="13.5" thickBot="1">
      <c r="B221" s="85"/>
      <c r="C221" s="85"/>
      <c r="D221" s="85"/>
      <c r="E221" s="85"/>
      <c r="F221" s="85"/>
      <c r="G221" s="85"/>
      <c r="I221" s="87"/>
      <c r="J221" s="86"/>
      <c r="K221" s="152"/>
    </row>
    <row r="222" spans="2:12" ht="13.5" thickBot="1">
      <c r="B222" s="441" t="s">
        <v>173</v>
      </c>
      <c r="C222" s="442"/>
      <c r="D222" s="443"/>
      <c r="F222" s="264">
        <v>2018</v>
      </c>
      <c r="G222" s="91"/>
      <c r="H222" s="89"/>
      <c r="I222" s="86"/>
      <c r="J222" s="87"/>
      <c r="K222" s="86"/>
    </row>
    <row r="223" spans="2:12" ht="13.5" thickBot="1">
      <c r="B223" s="447" t="s">
        <v>193</v>
      </c>
      <c r="C223" s="448"/>
      <c r="D223" s="449"/>
      <c r="F223" s="265"/>
      <c r="G223" s="91"/>
      <c r="H223" s="89"/>
      <c r="I223" s="86"/>
      <c r="J223" s="87"/>
      <c r="K223" s="86"/>
    </row>
    <row r="224" spans="2:12" ht="13.5" thickBot="1">
      <c r="B224" s="104"/>
      <c r="C224" s="105"/>
      <c r="D224" s="106"/>
      <c r="E224" s="91"/>
      <c r="G224" s="91"/>
      <c r="H224" s="89"/>
      <c r="I224" s="86"/>
      <c r="J224" s="87"/>
      <c r="K224" s="86"/>
    </row>
    <row r="225" spans="2:11">
      <c r="B225" s="57" t="s">
        <v>371</v>
      </c>
      <c r="C225" s="58"/>
      <c r="D225" s="59"/>
      <c r="F225" s="277" t="s">
        <v>390</v>
      </c>
      <c r="G225" s="218"/>
      <c r="I225" s="152"/>
      <c r="J225" s="152"/>
      <c r="K225" s="152"/>
    </row>
    <row r="226" spans="2:11">
      <c r="B226" s="60" t="s">
        <v>261</v>
      </c>
      <c r="C226" s="25"/>
      <c r="D226" s="61"/>
      <c r="F226" s="274">
        <v>577</v>
      </c>
      <c r="I226" s="152"/>
      <c r="J226" s="152"/>
      <c r="K226" s="152"/>
    </row>
    <row r="227" spans="2:11">
      <c r="B227" s="60" t="s">
        <v>373</v>
      </c>
      <c r="C227" s="25"/>
      <c r="D227" s="61"/>
      <c r="F227" s="273" t="s">
        <v>390</v>
      </c>
      <c r="I227" s="152"/>
      <c r="J227" s="152"/>
      <c r="K227" s="152"/>
    </row>
    <row r="228" spans="2:11">
      <c r="B228" s="60" t="s">
        <v>172</v>
      </c>
      <c r="C228" s="25"/>
      <c r="D228" s="61"/>
      <c r="F228" s="274">
        <v>3.5</v>
      </c>
      <c r="I228" s="152"/>
      <c r="J228" s="152"/>
      <c r="K228" s="152"/>
    </row>
    <row r="229" spans="2:11">
      <c r="B229" s="60" t="s">
        <v>374</v>
      </c>
      <c r="C229" s="25"/>
      <c r="D229" s="61"/>
      <c r="F229" s="258">
        <v>1666</v>
      </c>
      <c r="I229" s="152"/>
      <c r="J229" s="152"/>
      <c r="K229" s="152"/>
    </row>
    <row r="230" spans="2:11">
      <c r="B230" s="60" t="s">
        <v>375</v>
      </c>
      <c r="C230" s="25"/>
      <c r="D230" s="61"/>
      <c r="F230" s="258">
        <v>4146</v>
      </c>
      <c r="I230" s="152"/>
      <c r="J230" s="152"/>
      <c r="K230" s="152"/>
    </row>
    <row r="231" spans="2:11">
      <c r="B231" s="60" t="s">
        <v>376</v>
      </c>
      <c r="C231" s="25"/>
      <c r="D231" s="61"/>
      <c r="F231" s="258">
        <f>SUM(F229:F230)</f>
        <v>5812</v>
      </c>
      <c r="I231" s="152"/>
      <c r="J231" s="152"/>
      <c r="K231" s="152"/>
    </row>
    <row r="232" spans="2:11">
      <c r="B232" s="60" t="s">
        <v>377</v>
      </c>
      <c r="C232" s="25"/>
      <c r="D232" s="61"/>
      <c r="F232" s="259">
        <f>F230/F229</f>
        <v>2.48859543817527</v>
      </c>
      <c r="I232" s="152"/>
      <c r="J232" s="152"/>
      <c r="K232" s="152"/>
    </row>
    <row r="233" spans="2:11">
      <c r="B233" s="60" t="s">
        <v>399</v>
      </c>
      <c r="C233" s="25"/>
      <c r="D233" s="61"/>
      <c r="F233" s="274">
        <v>1021</v>
      </c>
      <c r="I233" s="152"/>
      <c r="J233" s="152"/>
      <c r="K233" s="152"/>
    </row>
    <row r="234" spans="2:11">
      <c r="B234" s="60" t="s">
        <v>396</v>
      </c>
      <c r="C234" s="25"/>
      <c r="D234" s="61"/>
      <c r="F234" s="274">
        <v>316</v>
      </c>
      <c r="I234" s="152"/>
      <c r="J234" s="152"/>
      <c r="K234" s="152"/>
    </row>
    <row r="235" spans="2:11">
      <c r="B235" s="60" t="s">
        <v>397</v>
      </c>
      <c r="C235" s="25"/>
      <c r="D235" s="61"/>
      <c r="F235" s="256">
        <f>SUM(F233:F234)</f>
        <v>1337</v>
      </c>
      <c r="I235" s="152"/>
      <c r="J235" s="152"/>
      <c r="K235" s="152"/>
    </row>
    <row r="236" spans="2:11">
      <c r="B236" s="60" t="s">
        <v>171</v>
      </c>
      <c r="C236" s="25"/>
      <c r="D236" s="61"/>
      <c r="F236" s="275">
        <v>61.7</v>
      </c>
      <c r="I236" s="152"/>
      <c r="J236" s="152"/>
      <c r="K236" s="152"/>
    </row>
    <row r="237" spans="2:11" ht="13.5" thickBot="1">
      <c r="B237" s="62" t="s">
        <v>335</v>
      </c>
      <c r="C237" s="63"/>
      <c r="D237" s="64"/>
      <c r="F237" s="280">
        <v>761</v>
      </c>
      <c r="I237" s="152"/>
      <c r="J237" s="152"/>
      <c r="K237" s="152"/>
    </row>
    <row r="238" spans="2:11">
      <c r="B238" s="25"/>
      <c r="C238" s="25"/>
      <c r="D238" s="25"/>
      <c r="E238" s="25"/>
      <c r="F238" s="25"/>
      <c r="G238" s="25"/>
      <c r="I238" s="152"/>
      <c r="J238" s="152"/>
      <c r="K238" s="152"/>
    </row>
    <row r="239" spans="2:11">
      <c r="B239" s="25" t="s">
        <v>403</v>
      </c>
      <c r="C239" s="25"/>
      <c r="D239" s="25"/>
      <c r="E239" s="25"/>
      <c r="F239" s="25"/>
      <c r="G239" s="25"/>
      <c r="I239" s="152"/>
      <c r="J239" s="152"/>
      <c r="K239" s="152"/>
    </row>
    <row r="240" spans="2:11">
      <c r="B240" s="25" t="s">
        <v>404</v>
      </c>
      <c r="C240" s="25"/>
      <c r="D240" s="25"/>
      <c r="E240" s="25"/>
      <c r="F240" s="25"/>
      <c r="G240" s="25"/>
      <c r="I240" s="152"/>
      <c r="J240" s="152"/>
      <c r="K240" s="152"/>
    </row>
    <row r="241" spans="2:12">
      <c r="B241" s="25"/>
      <c r="C241" s="202"/>
      <c r="D241" s="202"/>
      <c r="E241" s="202"/>
      <c r="F241" s="202"/>
      <c r="G241" s="202"/>
      <c r="I241" s="152"/>
      <c r="J241" s="152"/>
      <c r="K241" s="152"/>
    </row>
    <row r="242" spans="2:12" ht="13.5" thickBot="1">
      <c r="I242" s="152"/>
      <c r="J242" s="152"/>
      <c r="K242" s="152"/>
    </row>
    <row r="243" spans="2:12" ht="13.5" thickBot="1">
      <c r="B243" s="248" t="s">
        <v>380</v>
      </c>
      <c r="C243" s="249" t="s">
        <v>381</v>
      </c>
      <c r="D243" s="250"/>
      <c r="E243" s="250"/>
      <c r="F243" s="250"/>
      <c r="G243" s="250"/>
      <c r="H243" s="252" t="s">
        <v>382</v>
      </c>
      <c r="I243" s="251" t="s">
        <v>383</v>
      </c>
      <c r="J243" s="252" t="s">
        <v>384</v>
      </c>
      <c r="K243" s="253" t="s">
        <v>33</v>
      </c>
    </row>
    <row r="244" spans="2:12">
      <c r="B244" s="69">
        <v>225</v>
      </c>
      <c r="C244" s="67" t="s">
        <v>676</v>
      </c>
      <c r="D244" s="68"/>
      <c r="E244" s="68"/>
      <c r="F244" s="68"/>
      <c r="G244" s="68"/>
      <c r="H244" s="71">
        <v>194</v>
      </c>
      <c r="I244" s="70">
        <v>33.506044905008636</v>
      </c>
      <c r="J244" s="70">
        <v>4.25</v>
      </c>
      <c r="K244" s="199">
        <v>0.78649999999999998</v>
      </c>
    </row>
    <row r="245" spans="2:12">
      <c r="B245" s="75">
        <v>483</v>
      </c>
      <c r="C245" s="73" t="s">
        <v>677</v>
      </c>
      <c r="D245" s="74"/>
      <c r="E245" s="74"/>
      <c r="F245" s="74"/>
      <c r="G245" s="74"/>
      <c r="H245" s="77">
        <v>41</v>
      </c>
      <c r="I245" s="76">
        <v>7.081174438687392</v>
      </c>
      <c r="J245" s="76">
        <v>1.1000000000000001</v>
      </c>
      <c r="K245" s="108">
        <v>0.62929999999999997</v>
      </c>
    </row>
    <row r="246" spans="2:12">
      <c r="B246" s="75">
        <v>254</v>
      </c>
      <c r="C246" s="67" t="s">
        <v>602</v>
      </c>
      <c r="D246" s="68"/>
      <c r="E246" s="68"/>
      <c r="F246" s="68"/>
      <c r="G246" s="68"/>
      <c r="H246" s="262">
        <v>36</v>
      </c>
      <c r="I246" s="76">
        <v>6.2176165803108807</v>
      </c>
      <c r="J246" s="81">
        <v>2.14</v>
      </c>
      <c r="K246" s="200">
        <v>0.46229999999999999</v>
      </c>
    </row>
    <row r="247" spans="2:12">
      <c r="B247" s="72">
        <v>481</v>
      </c>
      <c r="C247" s="84" t="s">
        <v>678</v>
      </c>
      <c r="D247" s="66"/>
      <c r="E247" s="66"/>
      <c r="F247" s="66"/>
      <c r="G247" s="66"/>
      <c r="H247" s="77">
        <v>32</v>
      </c>
      <c r="I247" s="78">
        <v>5.5267702936096716</v>
      </c>
      <c r="J247" s="76">
        <v>4.59</v>
      </c>
      <c r="K247" s="201">
        <v>0.75860000000000005</v>
      </c>
    </row>
    <row r="248" spans="2:12" ht="13.5" thickBot="1">
      <c r="B248" s="72">
        <v>228</v>
      </c>
      <c r="C248" s="84" t="s">
        <v>679</v>
      </c>
      <c r="D248" s="82"/>
      <c r="E248" s="82"/>
      <c r="F248" s="82"/>
      <c r="G248" s="82"/>
      <c r="H248" s="77">
        <v>21</v>
      </c>
      <c r="I248" s="107">
        <v>3.6269430051813472</v>
      </c>
      <c r="J248" s="76">
        <v>2.48</v>
      </c>
      <c r="K248" s="108">
        <v>0.71299999999999997</v>
      </c>
    </row>
    <row r="249" spans="2:12" ht="13.5" thickBot="1">
      <c r="B249" s="318" t="s">
        <v>276</v>
      </c>
      <c r="C249" s="90"/>
      <c r="D249" s="90"/>
      <c r="E249" s="90"/>
      <c r="F249" s="90"/>
      <c r="G249" s="90"/>
      <c r="H249" s="322">
        <v>579</v>
      </c>
      <c r="I249" s="319">
        <v>100</v>
      </c>
      <c r="J249" s="320">
        <v>3.51</v>
      </c>
      <c r="K249" s="321">
        <v>0.73050000000000004</v>
      </c>
      <c r="L249" s="369"/>
    </row>
    <row r="250" spans="2:12">
      <c r="B250" s="85"/>
      <c r="C250" s="93"/>
      <c r="D250" s="93"/>
      <c r="E250" s="93"/>
      <c r="F250" s="93"/>
      <c r="G250" s="93"/>
      <c r="H250" s="86"/>
      <c r="I250" s="121"/>
      <c r="J250" s="86"/>
      <c r="K250" s="86"/>
    </row>
    <row r="251" spans="2:12">
      <c r="B251" s="85"/>
      <c r="C251" s="93"/>
      <c r="D251" s="93"/>
      <c r="E251" s="93"/>
      <c r="F251" s="93"/>
      <c r="G251" s="93"/>
      <c r="H251" s="86"/>
      <c r="I251" s="121"/>
      <c r="J251" s="86"/>
      <c r="K251" s="86"/>
    </row>
    <row r="252" spans="2:12">
      <c r="B252" s="85"/>
      <c r="C252" s="93"/>
      <c r="D252" s="93"/>
      <c r="E252" s="93"/>
      <c r="F252" s="93"/>
      <c r="G252" s="93"/>
      <c r="H252" s="86"/>
      <c r="I252" s="121"/>
      <c r="J252" s="86"/>
      <c r="K252" s="86"/>
    </row>
    <row r="253" spans="2:12">
      <c r="I253" s="152"/>
      <c r="J253" s="152"/>
      <c r="K253" s="152"/>
    </row>
    <row r="254" spans="2:12" ht="13.5" thickBot="1">
      <c r="I254" s="152"/>
      <c r="J254" s="152"/>
      <c r="K254" s="152"/>
    </row>
    <row r="255" spans="2:12" ht="13.5" thickBot="1">
      <c r="B255" s="458" t="s">
        <v>175</v>
      </c>
      <c r="C255" s="459"/>
      <c r="D255" s="460"/>
      <c r="F255" s="264">
        <v>2018</v>
      </c>
      <c r="I255" s="152"/>
      <c r="J255" s="152"/>
      <c r="K255" s="152"/>
    </row>
    <row r="256" spans="2:12">
      <c r="B256" t="s">
        <v>270</v>
      </c>
      <c r="F256" s="265"/>
      <c r="I256" s="152"/>
      <c r="J256" s="152"/>
      <c r="K256" s="152"/>
    </row>
    <row r="257" spans="2:11" ht="13.5" thickBot="1">
      <c r="I257" s="152"/>
      <c r="J257" s="152"/>
      <c r="K257" s="152"/>
    </row>
    <row r="258" spans="2:11">
      <c r="B258" s="57" t="s">
        <v>371</v>
      </c>
      <c r="C258" s="58"/>
      <c r="D258" s="59"/>
      <c r="F258" s="281">
        <v>72.8</v>
      </c>
      <c r="G258" s="218"/>
      <c r="I258" s="152"/>
      <c r="J258" s="152"/>
      <c r="K258" s="152"/>
    </row>
    <row r="259" spans="2:11">
      <c r="B259" s="60" t="s">
        <v>261</v>
      </c>
      <c r="C259" s="25"/>
      <c r="D259" s="61"/>
      <c r="F259" s="267">
        <v>2511</v>
      </c>
      <c r="I259" s="152"/>
      <c r="J259" s="152"/>
      <c r="K259" s="152"/>
    </row>
    <row r="260" spans="2:11">
      <c r="B260" s="60" t="s">
        <v>373</v>
      </c>
      <c r="C260" s="25"/>
      <c r="D260" s="61"/>
      <c r="F260" s="268">
        <v>74.400000000000006</v>
      </c>
      <c r="I260" s="152"/>
      <c r="J260" s="152"/>
      <c r="K260" s="152"/>
    </row>
    <row r="261" spans="2:11">
      <c r="B261" s="60" t="s">
        <v>172</v>
      </c>
      <c r="C261" s="25"/>
      <c r="D261" s="61"/>
      <c r="F261" s="282">
        <v>7.8</v>
      </c>
      <c r="I261" s="152"/>
      <c r="J261" s="152"/>
      <c r="K261" s="152"/>
    </row>
    <row r="262" spans="2:11">
      <c r="B262" s="60" t="s">
        <v>374</v>
      </c>
      <c r="C262" s="25"/>
      <c r="D262" s="61"/>
      <c r="F262" s="267">
        <v>7768</v>
      </c>
      <c r="I262" s="152"/>
      <c r="J262" s="152"/>
      <c r="K262" s="152"/>
    </row>
    <row r="263" spans="2:11">
      <c r="B263" s="60" t="s">
        <v>375</v>
      </c>
      <c r="C263" s="25"/>
      <c r="D263" s="61"/>
      <c r="F263" s="267">
        <v>20770</v>
      </c>
      <c r="I263" s="152"/>
      <c r="J263" s="152"/>
      <c r="K263" s="152"/>
    </row>
    <row r="264" spans="2:11">
      <c r="B264" s="60" t="s">
        <v>376</v>
      </c>
      <c r="C264" s="25"/>
      <c r="D264" s="61"/>
      <c r="F264" s="267">
        <f>F262+F263</f>
        <v>28538</v>
      </c>
      <c r="I264" s="152"/>
      <c r="J264" s="152"/>
      <c r="K264" s="152"/>
    </row>
    <row r="265" spans="2:11">
      <c r="B265" s="60" t="s">
        <v>377</v>
      </c>
      <c r="C265" s="25"/>
      <c r="D265" s="61"/>
      <c r="F265" s="268">
        <f>F263/F262</f>
        <v>2.6737899073120492</v>
      </c>
      <c r="I265" s="152"/>
      <c r="J265" s="152"/>
      <c r="K265" s="152"/>
    </row>
    <row r="266" spans="2:11">
      <c r="B266" s="60" t="s">
        <v>378</v>
      </c>
      <c r="C266" s="25"/>
      <c r="D266" s="61"/>
      <c r="F266" s="268">
        <v>76.5</v>
      </c>
      <c r="I266" s="152"/>
      <c r="J266" s="152"/>
      <c r="K266" s="152"/>
    </row>
    <row r="267" spans="2:11">
      <c r="B267" s="60" t="s">
        <v>399</v>
      </c>
      <c r="C267" s="25"/>
      <c r="D267" s="61"/>
      <c r="F267" s="274">
        <v>316</v>
      </c>
      <c r="I267" s="152"/>
      <c r="J267" s="152"/>
      <c r="K267" s="152"/>
    </row>
    <row r="268" spans="2:11">
      <c r="B268" s="60" t="s">
        <v>396</v>
      </c>
      <c r="C268" s="25"/>
      <c r="D268" s="61"/>
      <c r="F268" s="274">
        <v>92</v>
      </c>
      <c r="I268" s="152"/>
      <c r="J268" s="152"/>
      <c r="K268" s="152"/>
    </row>
    <row r="269" spans="2:11">
      <c r="B269" s="60" t="s">
        <v>397</v>
      </c>
      <c r="C269" s="25"/>
      <c r="D269" s="61"/>
      <c r="F269" s="274">
        <f>SUM(F267:F268)</f>
        <v>408</v>
      </c>
      <c r="I269" s="152"/>
      <c r="J269" s="152"/>
      <c r="K269" s="152"/>
    </row>
    <row r="270" spans="2:11" ht="13.5" thickBot="1">
      <c r="B270" s="62" t="s">
        <v>335</v>
      </c>
      <c r="C270" s="63"/>
      <c r="D270" s="64"/>
      <c r="F270" s="261">
        <v>5133</v>
      </c>
      <c r="G270" s="65"/>
      <c r="I270" s="152"/>
      <c r="J270" s="152"/>
      <c r="K270" s="152"/>
    </row>
    <row r="271" spans="2:11">
      <c r="I271" s="152"/>
      <c r="J271" s="152"/>
      <c r="K271" s="152"/>
    </row>
    <row r="272" spans="2:11">
      <c r="I272" s="152"/>
      <c r="J272" s="152"/>
      <c r="K272" s="152"/>
    </row>
    <row r="273" spans="2:12" ht="13.5" thickBot="1">
      <c r="H273" s="316"/>
      <c r="I273" s="152"/>
      <c r="J273" s="152"/>
      <c r="K273" s="152"/>
    </row>
    <row r="274" spans="2:12" ht="13.5" thickBot="1">
      <c r="B274" s="248" t="s">
        <v>380</v>
      </c>
      <c r="C274" s="249" t="s">
        <v>381</v>
      </c>
      <c r="D274" s="250"/>
      <c r="E274" s="250"/>
      <c r="F274" s="250"/>
      <c r="G274" s="250"/>
      <c r="H274" s="252" t="s">
        <v>382</v>
      </c>
      <c r="I274" s="251" t="s">
        <v>383</v>
      </c>
      <c r="J274" s="252" t="s">
        <v>384</v>
      </c>
      <c r="K274" s="253" t="s">
        <v>33</v>
      </c>
    </row>
    <row r="275" spans="2:12">
      <c r="B275" s="69">
        <v>139</v>
      </c>
      <c r="C275" s="67" t="s">
        <v>670</v>
      </c>
      <c r="D275" s="68"/>
      <c r="E275" s="68"/>
      <c r="F275" s="68"/>
      <c r="G275" s="68"/>
      <c r="H275" s="71">
        <v>309</v>
      </c>
      <c r="I275" s="70">
        <v>11.616541353383459</v>
      </c>
      <c r="J275" s="70">
        <v>8.92</v>
      </c>
      <c r="K275" s="199">
        <v>0.72340000000000004</v>
      </c>
    </row>
    <row r="276" spans="2:12">
      <c r="B276" s="75">
        <v>140</v>
      </c>
      <c r="C276" s="73" t="s">
        <v>603</v>
      </c>
      <c r="D276" s="74"/>
      <c r="E276" s="74"/>
      <c r="F276" s="74"/>
      <c r="G276" s="74"/>
      <c r="H276" s="77">
        <v>265</v>
      </c>
      <c r="I276" s="76">
        <v>9.9624060150375939</v>
      </c>
      <c r="J276" s="76">
        <v>8.6</v>
      </c>
      <c r="K276" s="108">
        <v>0.74429999999999996</v>
      </c>
    </row>
    <row r="277" spans="2:12">
      <c r="B277" s="75">
        <v>144</v>
      </c>
      <c r="C277" s="67" t="s">
        <v>599</v>
      </c>
      <c r="D277" s="68"/>
      <c r="E277" s="68"/>
      <c r="F277" s="68"/>
      <c r="G277" s="68"/>
      <c r="H277" s="262">
        <v>215</v>
      </c>
      <c r="I277" s="76">
        <v>8.0827067669172941</v>
      </c>
      <c r="J277" s="81">
        <v>6.7</v>
      </c>
      <c r="K277" s="200">
        <v>0.53900000000000003</v>
      </c>
    </row>
    <row r="278" spans="2:12">
      <c r="B278" s="72">
        <v>121</v>
      </c>
      <c r="C278" s="84" t="s">
        <v>680</v>
      </c>
      <c r="D278" s="66"/>
      <c r="E278" s="66"/>
      <c r="F278" s="66"/>
      <c r="G278" s="66"/>
      <c r="H278" s="77">
        <v>155</v>
      </c>
      <c r="I278" s="78">
        <v>5.8270676691729326</v>
      </c>
      <c r="J278" s="76">
        <v>6.62</v>
      </c>
      <c r="K278" s="201">
        <v>1.3289</v>
      </c>
    </row>
    <row r="279" spans="2:12" ht="13.5" thickBot="1">
      <c r="B279" s="72">
        <v>136</v>
      </c>
      <c r="C279" s="84" t="s">
        <v>546</v>
      </c>
      <c r="D279" s="82"/>
      <c r="E279" s="82"/>
      <c r="F279" s="82"/>
      <c r="G279" s="82"/>
      <c r="H279" s="77">
        <v>152</v>
      </c>
      <c r="I279" s="107">
        <v>5.7142857142857144</v>
      </c>
      <c r="J279" s="76">
        <v>6.42</v>
      </c>
      <c r="K279" s="108">
        <v>0.81669999999999998</v>
      </c>
    </row>
    <row r="280" spans="2:12" ht="13.5" thickBot="1">
      <c r="B280" s="318" t="s">
        <v>276</v>
      </c>
      <c r="C280" s="90"/>
      <c r="D280" s="90"/>
      <c r="E280" s="90"/>
      <c r="F280" s="90"/>
      <c r="G280" s="90"/>
      <c r="H280" s="322">
        <v>2660</v>
      </c>
      <c r="I280" s="319">
        <v>100</v>
      </c>
      <c r="J280" s="320">
        <v>7.88</v>
      </c>
      <c r="K280" s="321">
        <v>0.93710000000000004</v>
      </c>
      <c r="L280" s="369"/>
    </row>
    <row r="281" spans="2:12">
      <c r="B281" s="25"/>
      <c r="C281" s="25"/>
      <c r="D281" s="25"/>
      <c r="E281" s="25"/>
      <c r="F281" s="25"/>
      <c r="G281" s="25"/>
      <c r="I281" s="152"/>
      <c r="J281" s="152"/>
      <c r="K281" s="152"/>
    </row>
    <row r="282" spans="2:12">
      <c r="B282" s="25"/>
      <c r="C282" s="25"/>
      <c r="D282" s="25"/>
      <c r="E282" s="25"/>
      <c r="F282" s="25"/>
      <c r="G282" s="25"/>
      <c r="I282" s="152"/>
      <c r="J282" s="152"/>
      <c r="K282" s="152"/>
    </row>
    <row r="283" spans="2:12">
      <c r="B283" s="25"/>
      <c r="C283" s="25"/>
      <c r="D283" s="25"/>
      <c r="E283" s="25"/>
      <c r="F283" s="25"/>
      <c r="G283" s="25"/>
      <c r="I283" s="152"/>
      <c r="J283" s="152"/>
      <c r="K283" s="152"/>
    </row>
    <row r="284" spans="2:12">
      <c r="B284" s="25"/>
      <c r="C284" s="25"/>
      <c r="D284" s="25"/>
      <c r="E284" s="25"/>
      <c r="F284" s="25"/>
      <c r="G284" s="25"/>
      <c r="I284" s="152"/>
      <c r="J284" s="152"/>
      <c r="K284" s="152"/>
    </row>
    <row r="285" spans="2:12" ht="13.5" thickBot="1">
      <c r="I285" s="152"/>
      <c r="J285" s="152"/>
      <c r="K285" s="152"/>
    </row>
    <row r="286" spans="2:12" ht="13.5" thickBot="1">
      <c r="B286" s="458" t="s">
        <v>175</v>
      </c>
      <c r="C286" s="459"/>
      <c r="D286" s="460"/>
      <c r="F286" s="264">
        <v>2018</v>
      </c>
      <c r="I286" s="152"/>
      <c r="J286" s="152"/>
      <c r="K286" s="152"/>
    </row>
    <row r="287" spans="2:12" ht="13.5" thickBot="1">
      <c r="B287" s="461" t="s">
        <v>186</v>
      </c>
      <c r="C287" s="462"/>
      <c r="D287" s="463"/>
      <c r="F287" s="265"/>
      <c r="I287" s="152"/>
      <c r="J287" s="152"/>
      <c r="K287" s="152"/>
    </row>
    <row r="288" spans="2:12" ht="13.5" thickBot="1">
      <c r="I288" s="152"/>
      <c r="J288" s="152"/>
      <c r="K288" s="152"/>
    </row>
    <row r="289" spans="2:11">
      <c r="B289" s="57" t="s">
        <v>371</v>
      </c>
      <c r="C289" s="58"/>
      <c r="D289" s="59"/>
      <c r="F289" s="281">
        <v>60.9</v>
      </c>
      <c r="G289" s="218"/>
      <c r="I289" s="152"/>
      <c r="J289" s="152"/>
      <c r="K289" s="152"/>
    </row>
    <row r="290" spans="2:11">
      <c r="B290" s="60" t="s">
        <v>261</v>
      </c>
      <c r="C290" s="25"/>
      <c r="D290" s="61"/>
      <c r="F290" s="267">
        <v>1927</v>
      </c>
      <c r="I290" s="152"/>
      <c r="J290" s="152"/>
      <c r="K290" s="152"/>
    </row>
    <row r="291" spans="2:11">
      <c r="B291" s="60" t="s">
        <v>373</v>
      </c>
      <c r="C291" s="25"/>
      <c r="D291" s="61"/>
      <c r="F291" s="268">
        <v>77.900000000000006</v>
      </c>
      <c r="I291" s="152"/>
      <c r="J291" s="152"/>
      <c r="K291" s="152"/>
    </row>
    <row r="292" spans="2:11">
      <c r="B292" s="60" t="s">
        <v>172</v>
      </c>
      <c r="C292" s="25"/>
      <c r="D292" s="61"/>
      <c r="F292" s="282">
        <v>8.9</v>
      </c>
      <c r="I292" s="152"/>
      <c r="J292" s="152"/>
      <c r="K292" s="152"/>
    </row>
    <row r="293" spans="2:11">
      <c r="B293" s="60" t="s">
        <v>374</v>
      </c>
      <c r="C293" s="25"/>
      <c r="D293" s="61"/>
      <c r="F293" s="267">
        <v>4835</v>
      </c>
      <c r="I293" s="152"/>
      <c r="J293" s="152"/>
      <c r="K293" s="152"/>
    </row>
    <row r="294" spans="2:11">
      <c r="B294" s="60" t="s">
        <v>375</v>
      </c>
      <c r="C294" s="25"/>
      <c r="D294" s="61"/>
      <c r="F294" s="267">
        <v>16932</v>
      </c>
      <c r="I294" s="152"/>
      <c r="J294" s="152"/>
      <c r="K294" s="152"/>
    </row>
    <row r="295" spans="2:11">
      <c r="B295" s="60" t="s">
        <v>376</v>
      </c>
      <c r="C295" s="25"/>
      <c r="D295" s="61"/>
      <c r="F295" s="267">
        <f>F293+F294</f>
        <v>21767</v>
      </c>
      <c r="I295" s="152"/>
      <c r="J295" s="152"/>
      <c r="K295" s="152"/>
    </row>
    <row r="296" spans="2:11">
      <c r="B296" s="60" t="s">
        <v>377</v>
      </c>
      <c r="C296" s="25"/>
      <c r="D296" s="61"/>
      <c r="F296" s="268">
        <f>F294/F293</f>
        <v>3.5019648397104448</v>
      </c>
      <c r="I296" s="152"/>
      <c r="J296" s="152"/>
      <c r="K296" s="152"/>
    </row>
    <row r="297" spans="2:11">
      <c r="B297" s="60" t="s">
        <v>378</v>
      </c>
      <c r="C297" s="25"/>
      <c r="D297" s="61"/>
      <c r="F297" s="268">
        <v>87</v>
      </c>
      <c r="I297" s="152"/>
      <c r="J297" s="152"/>
      <c r="K297" s="152"/>
    </row>
    <row r="298" spans="2:11" ht="13.5" thickBot="1">
      <c r="B298" s="62" t="s">
        <v>335</v>
      </c>
      <c r="C298" s="63"/>
      <c r="D298" s="64"/>
      <c r="F298" s="263">
        <v>967</v>
      </c>
      <c r="G298" s="65"/>
      <c r="I298" s="152"/>
      <c r="J298" s="152"/>
      <c r="K298" s="152"/>
    </row>
    <row r="299" spans="2:11">
      <c r="I299" s="152"/>
      <c r="J299" s="152"/>
      <c r="K299" s="152"/>
    </row>
    <row r="300" spans="2:11">
      <c r="H300" s="316"/>
      <c r="I300" s="152"/>
      <c r="J300" s="152"/>
      <c r="K300" s="152"/>
    </row>
    <row r="301" spans="2:11" ht="13.5" thickBot="1">
      <c r="I301" s="152"/>
      <c r="J301" s="152"/>
      <c r="K301" s="152"/>
    </row>
    <row r="302" spans="2:11" ht="13.5" thickBot="1">
      <c r="B302" s="248" t="s">
        <v>380</v>
      </c>
      <c r="C302" s="249" t="s">
        <v>381</v>
      </c>
      <c r="D302" s="250"/>
      <c r="E302" s="250"/>
      <c r="F302" s="250"/>
      <c r="G302" s="250"/>
      <c r="H302" s="252" t="s">
        <v>382</v>
      </c>
      <c r="I302" s="251" t="s">
        <v>383</v>
      </c>
      <c r="J302" s="252" t="s">
        <v>384</v>
      </c>
      <c r="K302" s="253" t="s">
        <v>33</v>
      </c>
    </row>
    <row r="303" spans="2:11">
      <c r="B303" s="69">
        <v>139</v>
      </c>
      <c r="C303" s="67" t="s">
        <v>670</v>
      </c>
      <c r="D303" s="68"/>
      <c r="E303" s="68"/>
      <c r="F303" s="68"/>
      <c r="G303" s="68"/>
      <c r="H303" s="71">
        <v>306</v>
      </c>
      <c r="I303" s="70">
        <v>15.322984476715073</v>
      </c>
      <c r="J303" s="70">
        <v>8.92</v>
      </c>
      <c r="K303" s="199">
        <v>0.72</v>
      </c>
    </row>
    <row r="304" spans="2:11">
      <c r="B304" s="75">
        <v>140</v>
      </c>
      <c r="C304" s="73" t="s">
        <v>603</v>
      </c>
      <c r="D304" s="74"/>
      <c r="E304" s="74"/>
      <c r="F304" s="74"/>
      <c r="G304" s="74"/>
      <c r="H304" s="77">
        <v>260</v>
      </c>
      <c r="I304" s="76">
        <v>13.019529293940911</v>
      </c>
      <c r="J304" s="76">
        <v>8.66</v>
      </c>
      <c r="K304" s="108">
        <v>0.74709999999999999</v>
      </c>
    </row>
    <row r="305" spans="2:12">
      <c r="B305" s="75">
        <v>144</v>
      </c>
      <c r="C305" s="67" t="s">
        <v>599</v>
      </c>
      <c r="D305" s="68"/>
      <c r="E305" s="68"/>
      <c r="F305" s="68"/>
      <c r="G305" s="68"/>
      <c r="H305" s="262">
        <v>195</v>
      </c>
      <c r="I305" s="76">
        <v>9.7646469704556829</v>
      </c>
      <c r="J305" s="81">
        <v>7.18</v>
      </c>
      <c r="K305" s="200">
        <v>0.54590000000000005</v>
      </c>
    </row>
    <row r="306" spans="2:12">
      <c r="B306" s="72">
        <v>136</v>
      </c>
      <c r="C306" s="84" t="s">
        <v>681</v>
      </c>
      <c r="D306" s="66"/>
      <c r="E306" s="66"/>
      <c r="F306" s="66"/>
      <c r="G306" s="66"/>
      <c r="H306" s="77">
        <v>130</v>
      </c>
      <c r="I306" s="78">
        <v>6.5097646469704555</v>
      </c>
      <c r="J306" s="76">
        <v>7.08</v>
      </c>
      <c r="K306" s="201">
        <v>0.84289999999999998</v>
      </c>
    </row>
    <row r="307" spans="2:12" ht="13.5" thickBot="1">
      <c r="B307" s="72">
        <v>134</v>
      </c>
      <c r="C307" s="84" t="s">
        <v>682</v>
      </c>
      <c r="D307" s="82"/>
      <c r="E307" s="82"/>
      <c r="F307" s="82"/>
      <c r="G307" s="82"/>
      <c r="H307" s="77">
        <v>116</v>
      </c>
      <c r="I307" s="107">
        <v>5.8087130696044067</v>
      </c>
      <c r="J307" s="76">
        <v>9.17</v>
      </c>
      <c r="K307" s="108">
        <v>0.8548</v>
      </c>
    </row>
    <row r="308" spans="2:12" ht="13.5" thickBot="1">
      <c r="B308" s="318" t="s">
        <v>276</v>
      </c>
      <c r="C308" s="90"/>
      <c r="D308" s="90"/>
      <c r="E308" s="90"/>
      <c r="F308" s="90"/>
      <c r="G308" s="90"/>
      <c r="H308" s="322">
        <v>1997</v>
      </c>
      <c r="I308" s="319">
        <v>100</v>
      </c>
      <c r="J308" s="320">
        <v>8.98</v>
      </c>
      <c r="K308" s="321">
        <v>0.86739999999999995</v>
      </c>
      <c r="L308" s="369"/>
    </row>
    <row r="309" spans="2:12">
      <c r="B309" s="85"/>
      <c r="C309" s="85"/>
      <c r="D309" s="85"/>
      <c r="E309" s="85"/>
      <c r="F309" s="85"/>
      <c r="G309" s="85"/>
      <c r="I309" s="121"/>
      <c r="J309" s="87"/>
      <c r="K309" s="86"/>
    </row>
    <row r="310" spans="2:12">
      <c r="B310" s="85"/>
      <c r="C310" s="85"/>
      <c r="D310" s="85"/>
      <c r="E310" s="85"/>
      <c r="F310" s="85"/>
      <c r="G310" s="85"/>
      <c r="I310" s="121"/>
      <c r="J310" s="87"/>
      <c r="K310" s="86"/>
    </row>
    <row r="311" spans="2:12">
      <c r="B311" s="85"/>
      <c r="C311" s="85"/>
      <c r="D311" s="85"/>
      <c r="E311" s="85"/>
      <c r="F311" s="85"/>
      <c r="G311" s="85"/>
      <c r="I311" s="121"/>
      <c r="J311" s="87"/>
      <c r="K311" s="86"/>
    </row>
    <row r="312" spans="2:12">
      <c r="B312" s="85"/>
      <c r="C312" s="85"/>
      <c r="D312" s="85"/>
      <c r="E312" s="85"/>
      <c r="F312" s="85"/>
      <c r="G312" s="85"/>
      <c r="I312" s="121"/>
      <c r="J312" s="87"/>
      <c r="K312" s="86"/>
    </row>
    <row r="313" spans="2:12" ht="13.5" thickBot="1">
      <c r="B313" s="85"/>
      <c r="C313" s="85"/>
      <c r="D313" s="85"/>
      <c r="E313" s="85"/>
      <c r="F313" s="85"/>
      <c r="G313" s="85"/>
      <c r="I313" s="121"/>
      <c r="J313" s="87"/>
      <c r="K313" s="86"/>
    </row>
    <row r="314" spans="2:12" ht="13.5" thickBot="1">
      <c r="B314" s="453" t="s">
        <v>175</v>
      </c>
      <c r="C314" s="454"/>
      <c r="D314" s="455"/>
      <c r="F314" s="264">
        <v>2018</v>
      </c>
      <c r="I314" s="152"/>
      <c r="J314" s="152"/>
      <c r="K314" s="152"/>
    </row>
    <row r="315" spans="2:12" ht="13.5" thickBot="1">
      <c r="B315" s="447" t="s">
        <v>194</v>
      </c>
      <c r="C315" s="456"/>
      <c r="D315" s="457"/>
      <c r="F315" s="265"/>
      <c r="I315" s="152"/>
      <c r="J315" s="152"/>
      <c r="K315" s="152"/>
    </row>
    <row r="316" spans="2:12" ht="13.5" thickBot="1">
      <c r="G316" s="218"/>
      <c r="I316" s="152"/>
      <c r="J316" s="152"/>
      <c r="K316" s="152"/>
    </row>
    <row r="317" spans="2:12">
      <c r="B317" s="57" t="s">
        <v>371</v>
      </c>
      <c r="C317" s="58"/>
      <c r="D317" s="59"/>
      <c r="F317" s="255">
        <v>11.9</v>
      </c>
      <c r="I317" s="152"/>
      <c r="J317" s="152"/>
      <c r="K317" s="152"/>
    </row>
    <row r="318" spans="2:12">
      <c r="B318" s="60" t="s">
        <v>261</v>
      </c>
      <c r="C318" s="25"/>
      <c r="D318" s="61"/>
      <c r="F318" s="274">
        <v>584</v>
      </c>
      <c r="I318" s="152"/>
      <c r="J318" s="152"/>
      <c r="K318" s="152"/>
    </row>
    <row r="319" spans="2:12">
      <c r="B319" s="60" t="s">
        <v>373</v>
      </c>
      <c r="C319" s="25"/>
      <c r="D319" s="61"/>
      <c r="F319" s="257">
        <v>56.5</v>
      </c>
      <c r="I319" s="152"/>
      <c r="J319" s="152"/>
      <c r="K319" s="152"/>
    </row>
    <row r="320" spans="2:12">
      <c r="B320" s="60" t="s">
        <v>172</v>
      </c>
      <c r="C320" s="25"/>
      <c r="D320" s="61"/>
      <c r="F320" s="257">
        <v>4.5</v>
      </c>
      <c r="I320" s="152"/>
      <c r="J320" s="152"/>
      <c r="K320" s="152"/>
    </row>
    <row r="321" spans="2:11">
      <c r="B321" s="60" t="s">
        <v>374</v>
      </c>
      <c r="C321" s="25"/>
      <c r="D321" s="61"/>
      <c r="F321" s="274">
        <v>481</v>
      </c>
      <c r="I321" s="152"/>
      <c r="J321" s="152"/>
      <c r="K321" s="152"/>
    </row>
    <row r="322" spans="2:11">
      <c r="B322" s="60" t="s">
        <v>375</v>
      </c>
      <c r="C322" s="25"/>
      <c r="D322" s="61"/>
      <c r="F322" s="258">
        <v>1169</v>
      </c>
      <c r="I322" s="152"/>
      <c r="J322" s="152"/>
      <c r="K322" s="152"/>
    </row>
    <row r="323" spans="2:11">
      <c r="B323" s="60" t="s">
        <v>376</v>
      </c>
      <c r="C323" s="25"/>
      <c r="D323" s="61"/>
      <c r="F323" s="258">
        <f>SUM(F321:F322)</f>
        <v>1650</v>
      </c>
      <c r="I323" s="152"/>
      <c r="J323" s="152"/>
      <c r="K323" s="152"/>
    </row>
    <row r="324" spans="2:11">
      <c r="B324" s="60" t="s">
        <v>377</v>
      </c>
      <c r="C324" s="25"/>
      <c r="D324" s="61"/>
      <c r="F324" s="259">
        <f>F322/F321</f>
        <v>2.4303534303534304</v>
      </c>
      <c r="I324" s="152"/>
      <c r="J324" s="152"/>
      <c r="K324" s="152"/>
    </row>
    <row r="325" spans="2:11">
      <c r="B325" s="60" t="s">
        <v>399</v>
      </c>
      <c r="C325" s="25"/>
      <c r="D325" s="61"/>
      <c r="F325" s="274">
        <v>316</v>
      </c>
      <c r="I325" s="152"/>
      <c r="J325" s="152"/>
      <c r="K325" s="152"/>
    </row>
    <row r="326" spans="2:11">
      <c r="B326" s="60" t="s">
        <v>396</v>
      </c>
      <c r="C326" s="25"/>
      <c r="D326" s="61"/>
      <c r="F326" s="274">
        <v>92</v>
      </c>
      <c r="I326" s="152"/>
      <c r="J326" s="152"/>
      <c r="K326" s="152"/>
    </row>
    <row r="327" spans="2:11">
      <c r="B327" s="60" t="s">
        <v>397</v>
      </c>
      <c r="C327" s="25"/>
      <c r="D327" s="61"/>
      <c r="F327" s="274">
        <f>SUM(F325:F326)</f>
        <v>408</v>
      </c>
      <c r="I327" s="152"/>
      <c r="J327" s="152"/>
      <c r="K327" s="152"/>
    </row>
    <row r="328" spans="2:11" ht="13.5" thickBot="1">
      <c r="B328" s="62" t="s">
        <v>378</v>
      </c>
      <c r="C328" s="63"/>
      <c r="D328" s="64"/>
      <c r="F328" s="283">
        <v>42</v>
      </c>
      <c r="I328" s="152"/>
      <c r="J328" s="152"/>
      <c r="K328" s="152"/>
    </row>
    <row r="329" spans="2:11">
      <c r="I329" s="152"/>
      <c r="J329" s="152"/>
      <c r="K329" s="152"/>
    </row>
    <row r="330" spans="2:11">
      <c r="C330" s="123"/>
      <c r="D330" s="123"/>
      <c r="E330" s="123"/>
      <c r="F330" s="123"/>
      <c r="G330" s="123"/>
      <c r="I330" s="152"/>
      <c r="J330" s="152"/>
      <c r="K330" s="152"/>
    </row>
    <row r="331" spans="2:11" ht="13.5" thickBot="1">
      <c r="I331" s="152"/>
      <c r="J331" s="152"/>
      <c r="K331" s="152"/>
    </row>
    <row r="332" spans="2:11" ht="13.5" thickBot="1">
      <c r="B332" s="248" t="s">
        <v>380</v>
      </c>
      <c r="C332" s="249" t="s">
        <v>381</v>
      </c>
      <c r="D332" s="250"/>
      <c r="E332" s="250"/>
      <c r="F332" s="250"/>
      <c r="G332" s="250"/>
      <c r="H332" s="252" t="s">
        <v>382</v>
      </c>
      <c r="I332" s="251" t="s">
        <v>383</v>
      </c>
      <c r="J332" s="252" t="s">
        <v>384</v>
      </c>
      <c r="K332" s="253" t="s">
        <v>33</v>
      </c>
    </row>
    <row r="333" spans="2:11">
      <c r="B333" s="69">
        <v>135</v>
      </c>
      <c r="C333" s="67" t="s">
        <v>606</v>
      </c>
      <c r="D333" s="68"/>
      <c r="E333" s="68"/>
      <c r="F333" s="68"/>
      <c r="G333" s="68"/>
      <c r="H333" s="71">
        <v>134</v>
      </c>
      <c r="I333" s="70">
        <v>20.211161387631975</v>
      </c>
      <c r="J333" s="70">
        <v>3.19</v>
      </c>
      <c r="K333" s="199">
        <v>0.72729999999999995</v>
      </c>
    </row>
    <row r="334" spans="2:11">
      <c r="B334" s="75">
        <v>121</v>
      </c>
      <c r="C334" s="73" t="s">
        <v>604</v>
      </c>
      <c r="D334" s="74"/>
      <c r="E334" s="74"/>
      <c r="F334" s="74"/>
      <c r="G334" s="74"/>
      <c r="H334" s="77">
        <v>120</v>
      </c>
      <c r="I334" s="76">
        <v>18.099547511312217</v>
      </c>
      <c r="J334" s="76">
        <v>4.9400000000000004</v>
      </c>
      <c r="K334" s="108">
        <v>1.2974000000000001</v>
      </c>
    </row>
    <row r="335" spans="2:11">
      <c r="B335" s="75">
        <v>120</v>
      </c>
      <c r="C335" s="67" t="s">
        <v>605</v>
      </c>
      <c r="D335" s="68"/>
      <c r="E335" s="68"/>
      <c r="F335" s="68"/>
      <c r="G335" s="68"/>
      <c r="H335" s="262">
        <v>107</v>
      </c>
      <c r="I335" s="76">
        <v>16.138763197586727</v>
      </c>
      <c r="J335" s="81">
        <v>6.14</v>
      </c>
      <c r="K335" s="200">
        <v>1.829</v>
      </c>
    </row>
    <row r="336" spans="2:11">
      <c r="B336" s="72">
        <v>143</v>
      </c>
      <c r="C336" s="84" t="s">
        <v>683</v>
      </c>
      <c r="D336" s="66"/>
      <c r="E336" s="66"/>
      <c r="F336" s="66"/>
      <c r="G336" s="66"/>
      <c r="H336" s="77">
        <v>26</v>
      </c>
      <c r="I336" s="78">
        <v>3.9215686274509802</v>
      </c>
      <c r="J336" s="76">
        <v>2.96</v>
      </c>
      <c r="K336" s="201">
        <v>0.58760000000000001</v>
      </c>
    </row>
    <row r="337" spans="2:12" ht="13.5" thickBot="1">
      <c r="B337" s="72">
        <v>136</v>
      </c>
      <c r="C337" s="84" t="s">
        <v>681</v>
      </c>
      <c r="D337" s="82"/>
      <c r="E337" s="82"/>
      <c r="F337" s="82"/>
      <c r="G337" s="82"/>
      <c r="H337" s="77">
        <v>22</v>
      </c>
      <c r="I337" s="107">
        <v>3.3182503770739067</v>
      </c>
      <c r="J337" s="76">
        <v>2.5</v>
      </c>
      <c r="K337" s="108">
        <v>0.66149999999999998</v>
      </c>
    </row>
    <row r="338" spans="2:12" ht="13.5" thickBot="1">
      <c r="B338" s="318" t="s">
        <v>276</v>
      </c>
      <c r="C338" s="90"/>
      <c r="D338" s="90"/>
      <c r="E338" s="90"/>
      <c r="F338" s="90"/>
      <c r="G338" s="90"/>
      <c r="H338" s="322">
        <v>663</v>
      </c>
      <c r="I338" s="319">
        <v>100</v>
      </c>
      <c r="J338" s="320">
        <v>4.55</v>
      </c>
      <c r="K338" s="321">
        <v>1.1521999999999999</v>
      </c>
      <c r="L338" s="369"/>
    </row>
    <row r="339" spans="2:12">
      <c r="B339" s="85"/>
      <c r="C339" s="122"/>
      <c r="D339" s="122"/>
      <c r="E339" s="122"/>
      <c r="F339" s="122"/>
      <c r="G339" s="122"/>
      <c r="H339" s="83"/>
      <c r="I339" s="86"/>
      <c r="J339" s="86"/>
      <c r="K339" s="86"/>
    </row>
    <row r="340" spans="2:12">
      <c r="B340" s="85"/>
      <c r="C340" s="122"/>
      <c r="D340" s="122"/>
      <c r="E340" s="122"/>
      <c r="F340" s="122"/>
      <c r="G340" s="122"/>
      <c r="H340" s="83"/>
      <c r="I340" s="86"/>
      <c r="J340" s="86"/>
      <c r="K340" s="86"/>
    </row>
    <row r="341" spans="2:12">
      <c r="B341" s="85"/>
      <c r="C341" s="122"/>
      <c r="D341" s="122"/>
      <c r="E341" s="122"/>
      <c r="F341" s="122"/>
      <c r="G341" s="122"/>
      <c r="H341" s="83"/>
      <c r="I341" s="86"/>
      <c r="J341" s="86"/>
      <c r="K341" s="86"/>
    </row>
    <row r="342" spans="2:12">
      <c r="B342" s="85"/>
      <c r="C342" s="122"/>
      <c r="D342" s="122"/>
      <c r="E342" s="122"/>
      <c r="F342" s="122"/>
      <c r="G342" s="122"/>
      <c r="H342" s="83"/>
      <c r="I342" s="86"/>
      <c r="J342" s="86"/>
      <c r="K342" s="86"/>
    </row>
    <row r="343" spans="2:12" ht="13.5" thickBot="1">
      <c r="I343" s="152"/>
      <c r="J343" s="152"/>
      <c r="K343" s="152"/>
    </row>
    <row r="344" spans="2:12" ht="13.5" thickBot="1">
      <c r="B344" s="458" t="s">
        <v>176</v>
      </c>
      <c r="C344" s="459"/>
      <c r="D344" s="460"/>
      <c r="F344" s="264">
        <v>2018</v>
      </c>
      <c r="I344" s="152"/>
      <c r="J344" s="152"/>
      <c r="K344" s="152"/>
    </row>
    <row r="345" spans="2:12">
      <c r="B345" t="s">
        <v>270</v>
      </c>
      <c r="F345" s="265"/>
      <c r="I345" s="152"/>
      <c r="J345" s="152"/>
      <c r="K345" s="152"/>
    </row>
    <row r="346" spans="2:12" ht="13.5" thickBot="1">
      <c r="H346" s="293" t="s">
        <v>270</v>
      </c>
      <c r="I346" s="152"/>
      <c r="J346" s="152"/>
      <c r="K346" s="152"/>
    </row>
    <row r="347" spans="2:12">
      <c r="B347" s="57" t="s">
        <v>371</v>
      </c>
      <c r="C347" s="58"/>
      <c r="D347" s="59"/>
      <c r="F347" s="284">
        <v>34</v>
      </c>
      <c r="G347" s="218"/>
      <c r="I347" s="152"/>
      <c r="J347" s="152"/>
      <c r="K347" s="152"/>
    </row>
    <row r="348" spans="2:12">
      <c r="B348" s="60" t="s">
        <v>261</v>
      </c>
      <c r="C348" s="25"/>
      <c r="D348" s="61"/>
      <c r="F348" s="285">
        <v>745</v>
      </c>
      <c r="I348" s="152"/>
      <c r="J348" s="152"/>
      <c r="K348" s="152"/>
    </row>
    <row r="349" spans="2:12">
      <c r="B349" s="60" t="s">
        <v>373</v>
      </c>
      <c r="C349" s="25"/>
      <c r="D349" s="61"/>
      <c r="F349" s="286">
        <v>92.6</v>
      </c>
      <c r="I349" s="152"/>
      <c r="J349" s="152"/>
      <c r="K349" s="152"/>
    </row>
    <row r="350" spans="2:12">
      <c r="B350" s="60" t="s">
        <v>172</v>
      </c>
      <c r="C350" s="25"/>
      <c r="D350" s="61"/>
      <c r="F350" s="286">
        <v>14.8</v>
      </c>
      <c r="I350" s="152"/>
      <c r="J350" s="152"/>
      <c r="K350" s="152"/>
    </row>
    <row r="351" spans="2:12">
      <c r="B351" s="60" t="s">
        <v>374</v>
      </c>
      <c r="C351" s="25"/>
      <c r="D351" s="61"/>
      <c r="F351" s="285">
        <v>6428</v>
      </c>
      <c r="I351" s="152"/>
      <c r="J351" s="152"/>
      <c r="K351" s="152"/>
    </row>
    <row r="352" spans="2:12">
      <c r="B352" s="60" t="s">
        <v>375</v>
      </c>
      <c r="C352" s="25"/>
      <c r="D352" s="61"/>
      <c r="F352" s="285">
        <v>37935</v>
      </c>
      <c r="I352" s="152"/>
      <c r="J352" s="152"/>
      <c r="K352" s="152"/>
    </row>
    <row r="353" spans="2:12">
      <c r="B353" s="60" t="s">
        <v>376</v>
      </c>
      <c r="C353" s="25"/>
      <c r="D353" s="61"/>
      <c r="F353" s="285">
        <f>SUM(F351:F352)</f>
        <v>44363</v>
      </c>
      <c r="I353" s="152"/>
      <c r="J353" s="152"/>
      <c r="K353" s="152"/>
    </row>
    <row r="354" spans="2:12">
      <c r="B354" s="60" t="s">
        <v>377</v>
      </c>
      <c r="C354" s="25"/>
      <c r="D354" s="61"/>
      <c r="F354" s="268">
        <f>F352/F351</f>
        <v>5.901524579962663</v>
      </c>
      <c r="I354" s="152"/>
      <c r="J354" s="152"/>
      <c r="K354" s="152"/>
    </row>
    <row r="355" spans="2:12">
      <c r="B355" s="60" t="s">
        <v>378</v>
      </c>
      <c r="C355" s="25"/>
      <c r="D355" s="61"/>
      <c r="F355" s="286">
        <v>94.8</v>
      </c>
      <c r="I355" s="152"/>
      <c r="J355" s="152"/>
      <c r="K355" s="152"/>
    </row>
    <row r="356" spans="2:12" ht="13.5" thickBot="1">
      <c r="B356" s="62" t="s">
        <v>335</v>
      </c>
      <c r="C356" s="63"/>
      <c r="D356" s="64"/>
      <c r="F356" s="261">
        <v>1985</v>
      </c>
      <c r="G356" s="65"/>
      <c r="I356" s="152"/>
      <c r="J356" s="152"/>
      <c r="K356" s="152"/>
    </row>
    <row r="357" spans="2:12">
      <c r="I357" s="152"/>
      <c r="J357" s="152"/>
      <c r="K357" s="152"/>
    </row>
    <row r="358" spans="2:12">
      <c r="C358" s="123"/>
      <c r="D358" s="123"/>
      <c r="E358" s="123"/>
      <c r="F358" s="123"/>
      <c r="G358" s="123"/>
      <c r="I358" s="152"/>
      <c r="J358" s="152"/>
      <c r="K358" s="152"/>
    </row>
    <row r="359" spans="2:12" ht="13.5" thickBot="1">
      <c r="I359" s="152"/>
      <c r="J359" s="152"/>
      <c r="K359" s="152"/>
    </row>
    <row r="360" spans="2:12" ht="13.5" thickBot="1">
      <c r="B360" s="248" t="s">
        <v>380</v>
      </c>
      <c r="C360" s="249" t="s">
        <v>381</v>
      </c>
      <c r="D360" s="250"/>
      <c r="E360" s="250"/>
      <c r="F360" s="250"/>
      <c r="G360" s="250"/>
      <c r="H360" s="252" t="s">
        <v>382</v>
      </c>
      <c r="I360" s="251" t="s">
        <v>383</v>
      </c>
      <c r="J360" s="252" t="s">
        <v>384</v>
      </c>
      <c r="K360" s="253" t="s">
        <v>33</v>
      </c>
    </row>
    <row r="361" spans="2:12">
      <c r="B361" s="69">
        <v>750</v>
      </c>
      <c r="C361" s="67" t="s">
        <v>545</v>
      </c>
      <c r="D361" s="68"/>
      <c r="E361" s="68"/>
      <c r="F361" s="68"/>
      <c r="G361" s="68"/>
      <c r="H361" s="71">
        <v>106</v>
      </c>
      <c r="I361" s="70">
        <v>13.695090439276486</v>
      </c>
      <c r="J361" s="70">
        <v>11.7</v>
      </c>
      <c r="K361" s="199">
        <v>0.39179999999999998</v>
      </c>
    </row>
    <row r="362" spans="2:12">
      <c r="B362" s="75">
        <v>751</v>
      </c>
      <c r="C362" s="73" t="s">
        <v>684</v>
      </c>
      <c r="D362" s="74"/>
      <c r="E362" s="74"/>
      <c r="F362" s="74"/>
      <c r="G362" s="74"/>
      <c r="H362" s="77">
        <v>86</v>
      </c>
      <c r="I362" s="76">
        <v>11.111111111111111</v>
      </c>
      <c r="J362" s="76">
        <v>11.98</v>
      </c>
      <c r="K362" s="108">
        <v>0.42449999999999999</v>
      </c>
    </row>
    <row r="363" spans="2:12">
      <c r="B363" s="75">
        <v>753</v>
      </c>
      <c r="C363" s="67" t="s">
        <v>685</v>
      </c>
      <c r="D363" s="68"/>
      <c r="E363" s="68"/>
      <c r="F363" s="68"/>
      <c r="G363" s="68"/>
      <c r="H363" s="262">
        <v>79</v>
      </c>
      <c r="I363" s="76">
        <v>10.206718346253229</v>
      </c>
      <c r="J363" s="81">
        <v>16.54</v>
      </c>
      <c r="K363" s="200">
        <v>0.44950000000000001</v>
      </c>
    </row>
    <row r="364" spans="2:12">
      <c r="B364" s="72">
        <v>754</v>
      </c>
      <c r="C364" s="84" t="s">
        <v>686</v>
      </c>
      <c r="D364" s="66"/>
      <c r="E364" s="66"/>
      <c r="F364" s="66"/>
      <c r="G364" s="66"/>
      <c r="H364" s="77">
        <v>67</v>
      </c>
      <c r="I364" s="78">
        <v>8.6563307493540051</v>
      </c>
      <c r="J364" s="76">
        <v>10.6</v>
      </c>
      <c r="K364" s="201">
        <v>0.31690000000000002</v>
      </c>
    </row>
    <row r="365" spans="2:12" ht="13.5" thickBot="1">
      <c r="B365" s="72">
        <v>750</v>
      </c>
      <c r="C365" s="84" t="s">
        <v>687</v>
      </c>
      <c r="D365" s="82"/>
      <c r="E365" s="82"/>
      <c r="F365" s="82"/>
      <c r="G365" s="82"/>
      <c r="H365" s="77">
        <v>65</v>
      </c>
      <c r="I365" s="107">
        <v>8.3979328165374678</v>
      </c>
      <c r="J365" s="76">
        <v>24.35</v>
      </c>
      <c r="K365" s="108">
        <v>0.70340000000000003</v>
      </c>
    </row>
    <row r="366" spans="2:12" ht="13.5" thickBot="1">
      <c r="B366" s="318" t="s">
        <v>276</v>
      </c>
      <c r="C366" s="90"/>
      <c r="D366" s="90"/>
      <c r="E366" s="90"/>
      <c r="F366" s="90"/>
      <c r="G366" s="90"/>
      <c r="H366" s="322">
        <v>774</v>
      </c>
      <c r="I366" s="319">
        <v>100</v>
      </c>
      <c r="J366" s="320">
        <v>14.87</v>
      </c>
      <c r="K366" s="321">
        <v>0.47720000000000001</v>
      </c>
      <c r="L366" s="369"/>
    </row>
    <row r="367" spans="2:12">
      <c r="B367" s="85"/>
      <c r="C367" s="93"/>
      <c r="D367" s="93"/>
      <c r="E367" s="93"/>
      <c r="F367" s="93"/>
      <c r="G367" s="93"/>
      <c r="H367" s="86"/>
      <c r="I367" s="121"/>
      <c r="J367" s="86"/>
      <c r="K367" s="86"/>
    </row>
    <row r="368" spans="2:12">
      <c r="B368" s="85"/>
      <c r="C368" s="93"/>
      <c r="D368" s="93"/>
      <c r="E368" s="93"/>
      <c r="F368" s="93"/>
      <c r="G368" s="93"/>
      <c r="H368" s="86"/>
      <c r="I368" s="121"/>
      <c r="J368" s="86"/>
      <c r="K368" s="86"/>
    </row>
    <row r="369" spans="1:11">
      <c r="B369" s="85"/>
      <c r="C369" s="93"/>
      <c r="D369" s="93"/>
      <c r="E369" s="93"/>
      <c r="F369" s="93"/>
      <c r="G369" s="93"/>
      <c r="H369" s="86"/>
      <c r="I369" s="121"/>
      <c r="J369" s="86"/>
      <c r="K369" s="86"/>
    </row>
    <row r="370" spans="1:11">
      <c r="B370" s="85"/>
      <c r="C370" s="93"/>
      <c r="D370" s="93"/>
      <c r="E370" s="93"/>
      <c r="F370" s="93"/>
      <c r="G370" s="93"/>
      <c r="H370" s="86"/>
      <c r="I370" s="121"/>
      <c r="J370" s="86"/>
      <c r="K370" s="86"/>
    </row>
    <row r="371" spans="1:11" ht="13.5" thickBot="1">
      <c r="B371" s="85"/>
      <c r="C371" s="93"/>
      <c r="D371" s="93"/>
      <c r="E371" s="93"/>
      <c r="F371" s="93"/>
      <c r="G371" s="93"/>
      <c r="H371" s="86"/>
      <c r="I371" s="121"/>
      <c r="J371" s="86"/>
      <c r="K371" s="86"/>
    </row>
    <row r="372" spans="1:11" ht="13.5" thickBot="1">
      <c r="B372" s="453" t="s">
        <v>176</v>
      </c>
      <c r="C372" s="454"/>
      <c r="D372" s="455"/>
      <c r="F372" s="264">
        <v>2018</v>
      </c>
      <c r="I372" s="152"/>
      <c r="J372" s="152"/>
      <c r="K372" s="152"/>
    </row>
    <row r="373" spans="1:11" ht="13.5" thickBot="1">
      <c r="B373" s="444" t="s">
        <v>187</v>
      </c>
      <c r="C373" s="456"/>
      <c r="D373" s="457"/>
      <c r="F373" s="265"/>
      <c r="I373" s="152"/>
      <c r="J373" s="152"/>
      <c r="K373" s="152"/>
    </row>
    <row r="374" spans="1:11" ht="13.5" thickBot="1">
      <c r="F374" t="s">
        <v>270</v>
      </c>
      <c r="H374" s="293" t="s">
        <v>270</v>
      </c>
      <c r="I374" s="152"/>
      <c r="J374" s="152"/>
      <c r="K374" s="152"/>
    </row>
    <row r="375" spans="1:11">
      <c r="B375" s="57" t="s">
        <v>371</v>
      </c>
      <c r="C375" s="58"/>
      <c r="D375" s="59"/>
      <c r="F375" s="284">
        <v>24</v>
      </c>
      <c r="G375" s="218"/>
      <c r="I375" s="152"/>
      <c r="J375" s="152"/>
      <c r="K375" s="152"/>
    </row>
    <row r="376" spans="1:11">
      <c r="B376" s="60" t="s">
        <v>261</v>
      </c>
      <c r="C376" s="25"/>
      <c r="D376" s="61"/>
      <c r="F376" s="285">
        <v>592</v>
      </c>
      <c r="I376" s="152"/>
      <c r="J376" s="152"/>
      <c r="K376" s="152"/>
    </row>
    <row r="377" spans="1:11">
      <c r="B377" s="60" t="s">
        <v>373</v>
      </c>
      <c r="C377" s="25"/>
      <c r="D377" s="61"/>
      <c r="F377" s="286">
        <v>95.6</v>
      </c>
      <c r="I377" s="152"/>
      <c r="J377" s="152"/>
      <c r="K377" s="152"/>
    </row>
    <row r="378" spans="1:11">
      <c r="B378" s="60" t="s">
        <v>172</v>
      </c>
      <c r="C378" s="25"/>
      <c r="D378" s="61"/>
      <c r="F378" s="286">
        <v>13.7</v>
      </c>
      <c r="I378" s="152"/>
      <c r="J378" s="152"/>
      <c r="K378" s="152"/>
    </row>
    <row r="379" spans="1:11" ht="13.5" thickBot="1">
      <c r="B379" s="62" t="s">
        <v>378</v>
      </c>
      <c r="C379" s="63"/>
      <c r="D379" s="64"/>
      <c r="F379" s="287">
        <v>99.7</v>
      </c>
      <c r="I379" s="152"/>
      <c r="J379" s="152"/>
      <c r="K379" s="152"/>
    </row>
    <row r="380" spans="1:11">
      <c r="I380" s="152"/>
      <c r="J380" s="152"/>
      <c r="K380" s="152"/>
    </row>
    <row r="381" spans="1:11">
      <c r="H381" s="316"/>
      <c r="I381" s="152"/>
      <c r="J381" s="152"/>
      <c r="K381" s="152"/>
    </row>
    <row r="382" spans="1:11" ht="13.5" thickBot="1">
      <c r="I382" s="152"/>
      <c r="J382" s="152"/>
      <c r="K382" s="152"/>
    </row>
    <row r="383" spans="1:11" ht="13.5" thickBot="1">
      <c r="A383" t="s">
        <v>270</v>
      </c>
      <c r="B383" s="248" t="s">
        <v>380</v>
      </c>
      <c r="C383" s="249" t="s">
        <v>381</v>
      </c>
      <c r="D383" s="250"/>
      <c r="E383" s="250"/>
      <c r="F383" s="250"/>
      <c r="G383" s="250"/>
      <c r="H383" s="252" t="s">
        <v>382</v>
      </c>
      <c r="I383" s="251" t="s">
        <v>383</v>
      </c>
      <c r="J383" s="252" t="s">
        <v>384</v>
      </c>
      <c r="K383" s="253" t="s">
        <v>33</v>
      </c>
    </row>
    <row r="384" spans="1:11">
      <c r="B384" s="69">
        <v>752</v>
      </c>
      <c r="C384" s="67" t="s">
        <v>688</v>
      </c>
      <c r="D384" s="68"/>
      <c r="E384" s="68"/>
      <c r="F384" s="68"/>
      <c r="G384" s="68"/>
      <c r="H384" s="71">
        <v>98</v>
      </c>
      <c r="I384" s="70">
        <v>15.960912052117264</v>
      </c>
      <c r="J384" s="70">
        <v>10.3</v>
      </c>
      <c r="K384" s="199">
        <v>0.39169999999999999</v>
      </c>
    </row>
    <row r="385" spans="2:12">
      <c r="B385" s="75">
        <v>753</v>
      </c>
      <c r="C385" s="73" t="s">
        <v>685</v>
      </c>
      <c r="D385" s="74"/>
      <c r="E385" s="74"/>
      <c r="F385" s="74"/>
      <c r="G385" s="74"/>
      <c r="H385" s="77">
        <v>78</v>
      </c>
      <c r="I385" s="76">
        <v>12.703583061889251</v>
      </c>
      <c r="J385" s="76">
        <v>16.63</v>
      </c>
      <c r="K385" s="108">
        <v>0.45019999999999999</v>
      </c>
    </row>
    <row r="386" spans="2:12">
      <c r="B386" s="75">
        <v>751</v>
      </c>
      <c r="C386" s="67" t="s">
        <v>684</v>
      </c>
      <c r="D386" s="68"/>
      <c r="E386" s="68"/>
      <c r="F386" s="68"/>
      <c r="G386" s="68"/>
      <c r="H386" s="262">
        <v>73</v>
      </c>
      <c r="I386" s="76">
        <v>11.889250814332248</v>
      </c>
      <c r="J386" s="81">
        <v>11.41</v>
      </c>
      <c r="K386" s="200">
        <v>0.42649999999999999</v>
      </c>
    </row>
    <row r="387" spans="2:12">
      <c r="B387" s="72">
        <v>750</v>
      </c>
      <c r="C387" s="84" t="s">
        <v>687</v>
      </c>
      <c r="D387" s="66"/>
      <c r="E387" s="66"/>
      <c r="F387" s="66"/>
      <c r="G387" s="66"/>
      <c r="H387" s="77">
        <v>64</v>
      </c>
      <c r="I387" s="78">
        <v>10.423452768729641</v>
      </c>
      <c r="J387" s="76">
        <v>24.36</v>
      </c>
      <c r="K387" s="201">
        <v>0.70320000000000005</v>
      </c>
    </row>
    <row r="388" spans="2:12" ht="13.5" thickBot="1">
      <c r="B388" s="72">
        <v>754</v>
      </c>
      <c r="C388" s="84" t="s">
        <v>686</v>
      </c>
      <c r="D388" s="82"/>
      <c r="E388" s="82"/>
      <c r="F388" s="82"/>
      <c r="G388" s="82"/>
      <c r="H388" s="77">
        <v>47</v>
      </c>
      <c r="I388" s="107">
        <v>7.6547231270358305</v>
      </c>
      <c r="J388" s="76">
        <v>10.28</v>
      </c>
      <c r="K388" s="108">
        <v>0.316</v>
      </c>
    </row>
    <row r="389" spans="2:12" ht="13.5" thickBot="1">
      <c r="B389" s="318" t="s">
        <v>276</v>
      </c>
      <c r="C389" s="90"/>
      <c r="D389" s="90"/>
      <c r="E389" s="90"/>
      <c r="F389" s="90"/>
      <c r="G389" s="90"/>
      <c r="H389" s="322">
        <v>614</v>
      </c>
      <c r="I389" s="319">
        <v>100</v>
      </c>
      <c r="J389" s="320">
        <v>13.71</v>
      </c>
      <c r="K389" s="321">
        <v>0.4617</v>
      </c>
      <c r="L389" s="369"/>
    </row>
    <row r="390" spans="2:12">
      <c r="B390" s="85"/>
      <c r="C390" s="85"/>
      <c r="D390" s="85"/>
      <c r="E390" s="85"/>
      <c r="F390" s="85"/>
      <c r="G390" s="85"/>
      <c r="I390" s="87"/>
      <c r="J390" s="86"/>
      <c r="K390" s="152"/>
    </row>
    <row r="391" spans="2:12">
      <c r="I391" s="152"/>
      <c r="J391" s="152"/>
      <c r="K391" s="152"/>
    </row>
    <row r="392" spans="2:12">
      <c r="I392" s="152"/>
      <c r="J392" s="152"/>
      <c r="K392" s="152"/>
    </row>
    <row r="393" spans="2:12">
      <c r="I393" s="152"/>
      <c r="J393" s="152"/>
      <c r="K393" s="152"/>
    </row>
    <row r="394" spans="2:12" ht="13.5" thickBot="1">
      <c r="B394" s="85"/>
      <c r="C394" s="85"/>
      <c r="D394" s="85"/>
      <c r="E394" s="85"/>
      <c r="F394" s="85"/>
      <c r="G394" s="85"/>
      <c r="I394" s="87"/>
      <c r="J394" s="86"/>
      <c r="K394" s="152"/>
    </row>
    <row r="395" spans="2:12" ht="13.5" thickBot="1">
      <c r="B395" s="453" t="s">
        <v>176</v>
      </c>
      <c r="C395" s="454"/>
      <c r="D395" s="455"/>
      <c r="E395" s="288"/>
      <c r="F395" s="264">
        <v>2018</v>
      </c>
      <c r="I395" s="152"/>
      <c r="J395" s="152"/>
      <c r="K395" s="152"/>
    </row>
    <row r="396" spans="2:12" ht="13.5" thickBot="1">
      <c r="B396" s="444" t="s">
        <v>188</v>
      </c>
      <c r="C396" s="456"/>
      <c r="D396" s="457"/>
      <c r="F396" s="265"/>
      <c r="I396" s="152"/>
      <c r="J396" s="152"/>
      <c r="K396" s="152"/>
    </row>
    <row r="397" spans="2:12" ht="13.5" thickBot="1">
      <c r="F397" t="s">
        <v>270</v>
      </c>
      <c r="H397" s="293" t="s">
        <v>270</v>
      </c>
      <c r="I397" s="152"/>
      <c r="J397" s="152"/>
      <c r="K397" s="152"/>
    </row>
    <row r="398" spans="2:12">
      <c r="B398" s="57" t="s">
        <v>371</v>
      </c>
      <c r="C398" s="58"/>
      <c r="D398" s="59"/>
      <c r="F398" s="284">
        <v>5</v>
      </c>
      <c r="G398" s="218"/>
      <c r="I398" s="152"/>
      <c r="J398" s="152"/>
      <c r="K398" s="152"/>
    </row>
    <row r="399" spans="2:12">
      <c r="B399" s="60" t="s">
        <v>261</v>
      </c>
      <c r="C399" s="25"/>
      <c r="D399" s="61"/>
      <c r="F399" s="285">
        <v>111</v>
      </c>
      <c r="I399" s="152"/>
      <c r="J399" s="152"/>
      <c r="K399" s="152"/>
    </row>
    <row r="400" spans="2:12">
      <c r="B400" s="60" t="s">
        <v>373</v>
      </c>
      <c r="C400" s="25"/>
      <c r="D400" s="61"/>
      <c r="F400" s="286">
        <v>86.9</v>
      </c>
      <c r="I400" s="152"/>
      <c r="J400" s="152"/>
      <c r="K400" s="152"/>
    </row>
    <row r="401" spans="2:12">
      <c r="B401" s="60" t="s">
        <v>172</v>
      </c>
      <c r="C401" s="25"/>
      <c r="D401" s="61"/>
      <c r="F401" s="286">
        <v>13.4</v>
      </c>
      <c r="I401" s="152"/>
      <c r="J401" s="152"/>
      <c r="K401" s="152"/>
    </row>
    <row r="402" spans="2:12" ht="13.5" thickBot="1">
      <c r="B402" s="62" t="s">
        <v>378</v>
      </c>
      <c r="C402" s="63"/>
      <c r="D402" s="64"/>
      <c r="F402" s="287">
        <v>100</v>
      </c>
      <c r="I402" s="152"/>
      <c r="J402" s="152"/>
      <c r="K402" s="152"/>
    </row>
    <row r="403" spans="2:12">
      <c r="I403" s="152"/>
      <c r="J403" s="152"/>
      <c r="K403" s="152"/>
    </row>
    <row r="404" spans="2:12">
      <c r="H404" s="316"/>
      <c r="I404" s="152"/>
      <c r="J404" s="152"/>
      <c r="K404" s="152"/>
    </row>
    <row r="405" spans="2:12" ht="13.5" thickBot="1">
      <c r="I405" s="152"/>
      <c r="J405" s="152"/>
      <c r="K405" s="152"/>
    </row>
    <row r="406" spans="2:12" ht="13.5" thickBot="1">
      <c r="B406" s="248" t="s">
        <v>380</v>
      </c>
      <c r="C406" s="249" t="s">
        <v>381</v>
      </c>
      <c r="D406" s="250"/>
      <c r="E406" s="250"/>
      <c r="F406" s="250"/>
      <c r="G406" s="250"/>
      <c r="H406" s="252" t="s">
        <v>382</v>
      </c>
      <c r="I406" s="251" t="s">
        <v>383</v>
      </c>
      <c r="J406" s="252" t="s">
        <v>384</v>
      </c>
      <c r="K406" s="253" t="s">
        <v>33</v>
      </c>
    </row>
    <row r="407" spans="2:12">
      <c r="B407" s="69">
        <v>754</v>
      </c>
      <c r="C407" s="67" t="s">
        <v>625</v>
      </c>
      <c r="D407" s="68"/>
      <c r="E407" s="68"/>
      <c r="F407" s="68"/>
      <c r="G407" s="68"/>
      <c r="H407" s="71">
        <v>20</v>
      </c>
      <c r="I407" s="70">
        <v>17.094017094017094</v>
      </c>
      <c r="J407" s="70">
        <v>11.35</v>
      </c>
      <c r="K407" s="199">
        <v>0.31890000000000002</v>
      </c>
    </row>
    <row r="408" spans="2:12">
      <c r="B408" s="75">
        <v>757</v>
      </c>
      <c r="C408" s="73" t="s">
        <v>689</v>
      </c>
      <c r="D408" s="74"/>
      <c r="E408" s="74"/>
      <c r="F408" s="74"/>
      <c r="G408" s="74"/>
      <c r="H408" s="77">
        <v>19</v>
      </c>
      <c r="I408" s="76">
        <v>16.239316239316238</v>
      </c>
      <c r="J408" s="76">
        <v>14.89</v>
      </c>
      <c r="K408" s="108">
        <v>0.60740000000000005</v>
      </c>
    </row>
    <row r="409" spans="2:12">
      <c r="B409" s="75">
        <v>751</v>
      </c>
      <c r="C409" s="67" t="s">
        <v>684</v>
      </c>
      <c r="D409" s="68"/>
      <c r="E409" s="68"/>
      <c r="F409" s="68"/>
      <c r="G409" s="68"/>
      <c r="H409" s="262">
        <v>13</v>
      </c>
      <c r="I409" s="76">
        <v>11.111111111111111</v>
      </c>
      <c r="J409" s="81">
        <v>15.15</v>
      </c>
      <c r="K409" s="200">
        <v>0.4133</v>
      </c>
    </row>
    <row r="410" spans="2:12">
      <c r="B410" s="72">
        <v>758</v>
      </c>
      <c r="C410" s="84" t="s">
        <v>690</v>
      </c>
      <c r="D410" s="66"/>
      <c r="E410" s="66"/>
      <c r="F410" s="66"/>
      <c r="G410" s="66"/>
      <c r="H410" s="77">
        <v>13</v>
      </c>
      <c r="I410" s="78">
        <v>11.111111111111111</v>
      </c>
      <c r="J410" s="76">
        <v>10.15</v>
      </c>
      <c r="K410" s="201">
        <v>0.45900000000000002</v>
      </c>
    </row>
    <row r="411" spans="2:12" ht="13.5" thickBot="1">
      <c r="B411" s="72">
        <v>760</v>
      </c>
      <c r="C411" s="84" t="s">
        <v>691</v>
      </c>
      <c r="D411" s="82"/>
      <c r="E411" s="82"/>
      <c r="F411" s="82"/>
      <c r="G411" s="82"/>
      <c r="H411" s="77">
        <v>10</v>
      </c>
      <c r="I411" s="107">
        <v>8.5470085470085468</v>
      </c>
      <c r="J411" s="76">
        <v>14.7</v>
      </c>
      <c r="K411" s="108">
        <v>0.56279999999999997</v>
      </c>
    </row>
    <row r="412" spans="2:12" ht="13.5" thickBot="1">
      <c r="B412" s="318" t="s">
        <v>276</v>
      </c>
      <c r="C412" s="90"/>
      <c r="D412" s="90"/>
      <c r="E412" s="90"/>
      <c r="F412" s="90"/>
      <c r="G412" s="90"/>
      <c r="H412" s="322">
        <v>117</v>
      </c>
      <c r="I412" s="319">
        <v>100</v>
      </c>
      <c r="J412" s="320">
        <v>13.42</v>
      </c>
      <c r="K412" s="321">
        <v>0.4476</v>
      </c>
      <c r="L412" s="369"/>
    </row>
    <row r="413" spans="2:12">
      <c r="B413" s="85"/>
      <c r="C413" s="85"/>
      <c r="D413" s="85"/>
      <c r="E413" s="85"/>
      <c r="F413" s="85"/>
      <c r="G413" s="85"/>
      <c r="I413" s="87"/>
      <c r="J413" s="86"/>
      <c r="K413" s="152"/>
    </row>
    <row r="414" spans="2:12">
      <c r="B414" s="85"/>
      <c r="C414" s="85"/>
      <c r="D414" s="85"/>
      <c r="E414" s="85"/>
      <c r="F414" s="85"/>
      <c r="G414" s="85"/>
      <c r="I414" s="87"/>
      <c r="J414" s="86"/>
      <c r="K414" s="152"/>
    </row>
    <row r="415" spans="2:12">
      <c r="B415" s="85"/>
      <c r="C415" s="85"/>
      <c r="D415" s="85"/>
      <c r="E415" s="85"/>
      <c r="F415" s="85"/>
      <c r="G415" s="85"/>
      <c r="I415" s="87"/>
      <c r="J415" s="86"/>
      <c r="K415" s="152"/>
    </row>
    <row r="416" spans="2:12">
      <c r="B416" s="85"/>
      <c r="C416" s="85"/>
      <c r="D416" s="85"/>
      <c r="E416" s="85"/>
      <c r="F416" s="85"/>
      <c r="G416" s="85"/>
      <c r="I416" s="87"/>
      <c r="J416" s="86"/>
      <c r="K416" s="152"/>
    </row>
    <row r="417" spans="2:11" ht="13.5" thickBot="1">
      <c r="B417" s="85"/>
      <c r="C417" s="85"/>
      <c r="D417" s="85"/>
      <c r="E417" s="85"/>
      <c r="F417" s="85"/>
      <c r="G417" s="85"/>
      <c r="I417" s="87"/>
      <c r="J417" s="86"/>
      <c r="K417" s="152"/>
    </row>
    <row r="418" spans="2:11" ht="13.5" thickBot="1">
      <c r="B418" s="453" t="s">
        <v>176</v>
      </c>
      <c r="C418" s="454"/>
      <c r="D418" s="455"/>
      <c r="F418" s="264">
        <v>2018</v>
      </c>
      <c r="G418" s="218"/>
      <c r="I418" s="152"/>
      <c r="J418" s="152"/>
      <c r="K418" s="152"/>
    </row>
    <row r="419" spans="2:11" ht="13.5" thickBot="1">
      <c r="B419" s="444" t="s">
        <v>189</v>
      </c>
      <c r="C419" s="445"/>
      <c r="D419" s="446"/>
      <c r="F419" s="265"/>
      <c r="I419" s="152"/>
      <c r="J419" s="152"/>
      <c r="K419" s="152"/>
    </row>
    <row r="420" spans="2:11" ht="13.5" thickBot="1">
      <c r="H420" s="293" t="s">
        <v>270</v>
      </c>
      <c r="I420" s="152"/>
      <c r="J420" s="152"/>
      <c r="K420" s="152"/>
    </row>
    <row r="421" spans="2:11">
      <c r="B421" s="57" t="s">
        <v>371</v>
      </c>
      <c r="C421" s="58"/>
      <c r="D421" s="59"/>
      <c r="F421" s="284">
        <v>5</v>
      </c>
      <c r="I421" s="152"/>
      <c r="J421" s="152"/>
      <c r="K421" s="152"/>
    </row>
    <row r="422" spans="2:11">
      <c r="B422" s="60" t="s">
        <v>261</v>
      </c>
      <c r="C422" s="25"/>
      <c r="D422" s="61"/>
      <c r="F422" s="285">
        <v>42</v>
      </c>
      <c r="I422" s="152"/>
      <c r="J422" s="152"/>
      <c r="K422" s="152"/>
    </row>
    <row r="423" spans="2:11">
      <c r="B423" s="60" t="s">
        <v>373</v>
      </c>
      <c r="C423" s="25"/>
      <c r="D423" s="61"/>
      <c r="F423" s="286">
        <v>84</v>
      </c>
      <c r="I423" s="152"/>
      <c r="J423" s="152"/>
      <c r="K423" s="152"/>
    </row>
    <row r="424" spans="2:11">
      <c r="B424" s="60" t="s">
        <v>172</v>
      </c>
      <c r="C424" s="25"/>
      <c r="D424" s="61"/>
      <c r="F424" s="286">
        <v>35.299999999999997</v>
      </c>
      <c r="I424" s="152"/>
      <c r="J424" s="152"/>
      <c r="K424" s="152"/>
    </row>
    <row r="425" spans="2:11">
      <c r="B425" s="60" t="s">
        <v>378</v>
      </c>
      <c r="C425" s="25"/>
      <c r="D425" s="61"/>
      <c r="F425" s="286">
        <v>11.9</v>
      </c>
      <c r="I425" s="152"/>
      <c r="J425" s="152"/>
      <c r="K425" s="152"/>
    </row>
    <row r="426" spans="2:11" ht="13.5" thickBot="1">
      <c r="B426" s="62" t="s">
        <v>335</v>
      </c>
      <c r="C426" s="63"/>
      <c r="D426" s="64"/>
      <c r="F426" s="261">
        <v>1985</v>
      </c>
      <c r="G426" s="65"/>
      <c r="I426" s="152"/>
      <c r="J426" s="152"/>
      <c r="K426" s="152"/>
    </row>
    <row r="427" spans="2:11">
      <c r="I427" s="152"/>
      <c r="J427" s="152"/>
      <c r="K427" s="152"/>
    </row>
    <row r="428" spans="2:11">
      <c r="I428" s="152"/>
      <c r="J428" s="152"/>
      <c r="K428" s="152"/>
    </row>
    <row r="429" spans="2:11" ht="13.5" thickBot="1">
      <c r="I429" s="152"/>
      <c r="J429" s="152"/>
      <c r="K429" s="152"/>
    </row>
    <row r="430" spans="2:11" ht="13.5" thickBot="1">
      <c r="B430" s="248" t="s">
        <v>380</v>
      </c>
      <c r="C430" s="249" t="s">
        <v>381</v>
      </c>
      <c r="D430" s="250"/>
      <c r="E430" s="250"/>
      <c r="F430" s="250"/>
      <c r="G430" s="250"/>
      <c r="H430" s="252" t="s">
        <v>382</v>
      </c>
      <c r="I430" s="251" t="s">
        <v>383</v>
      </c>
      <c r="J430" s="252" t="s">
        <v>384</v>
      </c>
      <c r="K430" s="253" t="s">
        <v>33</v>
      </c>
    </row>
    <row r="431" spans="2:11">
      <c r="B431" s="69">
        <v>759</v>
      </c>
      <c r="C431" s="67" t="s">
        <v>608</v>
      </c>
      <c r="D431" s="68"/>
      <c r="E431" s="68"/>
      <c r="F431" s="68"/>
      <c r="G431" s="68"/>
      <c r="H431" s="71">
        <v>22</v>
      </c>
      <c r="I431" s="70">
        <v>51.162790697674417</v>
      </c>
      <c r="J431" s="70">
        <v>39.409999999999997</v>
      </c>
      <c r="K431" s="199">
        <v>0.9123</v>
      </c>
    </row>
    <row r="432" spans="2:11">
      <c r="B432" s="75">
        <v>760</v>
      </c>
      <c r="C432" s="73" t="s">
        <v>691</v>
      </c>
      <c r="D432" s="74"/>
      <c r="E432" s="74"/>
      <c r="F432" s="74"/>
      <c r="G432" s="74"/>
      <c r="H432" s="77">
        <v>11</v>
      </c>
      <c r="I432" s="76">
        <v>25.581395348837209</v>
      </c>
      <c r="J432" s="76">
        <v>37.729999999999997</v>
      </c>
      <c r="K432" s="108">
        <v>0.65849999999999997</v>
      </c>
    </row>
    <row r="433" spans="2:12">
      <c r="B433" s="75">
        <v>956</v>
      </c>
      <c r="C433" s="67" t="s">
        <v>692</v>
      </c>
      <c r="D433" s="68"/>
      <c r="E433" s="68"/>
      <c r="F433" s="68"/>
      <c r="G433" s="68"/>
      <c r="H433" s="262">
        <v>7</v>
      </c>
      <c r="I433" s="76">
        <v>16.279069767441861</v>
      </c>
      <c r="J433" s="81">
        <v>29.86</v>
      </c>
      <c r="K433" s="200">
        <v>0</v>
      </c>
    </row>
    <row r="434" spans="2:12">
      <c r="B434" s="72">
        <v>425</v>
      </c>
      <c r="C434" s="84" t="s">
        <v>693</v>
      </c>
      <c r="D434" s="66"/>
      <c r="E434" s="66"/>
      <c r="F434" s="66"/>
      <c r="G434" s="66"/>
      <c r="H434" s="77">
        <v>2</v>
      </c>
      <c r="I434" s="78">
        <v>4.6511627906976747</v>
      </c>
      <c r="J434" s="76">
        <v>12.5</v>
      </c>
      <c r="K434" s="201">
        <v>0.495</v>
      </c>
    </row>
    <row r="435" spans="2:12" ht="13.5" thickBot="1">
      <c r="B435" s="72">
        <v>755</v>
      </c>
      <c r="C435" s="84" t="s">
        <v>694</v>
      </c>
      <c r="D435" s="82"/>
      <c r="E435" s="82"/>
      <c r="F435" s="82"/>
      <c r="G435" s="82"/>
      <c r="H435" s="77">
        <v>1</v>
      </c>
      <c r="I435" s="107">
        <v>2.3255813953488373</v>
      </c>
      <c r="J435" s="76">
        <v>3</v>
      </c>
      <c r="K435" s="108">
        <v>0.25590000000000002</v>
      </c>
    </row>
    <row r="436" spans="2:12" ht="13.5" thickBot="1">
      <c r="B436" s="318" t="s">
        <v>276</v>
      </c>
      <c r="C436" s="90"/>
      <c r="D436" s="90"/>
      <c r="E436" s="90"/>
      <c r="F436" s="90"/>
      <c r="G436" s="90"/>
      <c r="H436" s="322">
        <v>43</v>
      </c>
      <c r="I436" s="319">
        <v>100</v>
      </c>
      <c r="J436" s="320">
        <v>35.33</v>
      </c>
      <c r="K436" s="321">
        <v>0.79339999999999999</v>
      </c>
      <c r="L436" s="369"/>
    </row>
    <row r="437" spans="2:12">
      <c r="B437" s="85"/>
      <c r="C437" s="85"/>
      <c r="D437" s="85"/>
      <c r="E437" s="85"/>
      <c r="F437" s="85"/>
      <c r="G437" s="85"/>
      <c r="I437" s="121"/>
      <c r="J437" s="87"/>
      <c r="K437" s="225"/>
    </row>
    <row r="438" spans="2:12">
      <c r="B438" s="85"/>
      <c r="C438" s="85"/>
      <c r="D438" s="85"/>
      <c r="E438" s="85"/>
      <c r="F438" s="85"/>
      <c r="G438" s="85"/>
      <c r="I438" s="121"/>
      <c r="J438" s="87"/>
      <c r="K438" s="225"/>
    </row>
    <row r="439" spans="2:12">
      <c r="B439" s="85"/>
      <c r="C439" s="85"/>
      <c r="D439" s="85"/>
      <c r="E439" s="85"/>
      <c r="F439" s="85"/>
      <c r="G439" s="85"/>
      <c r="I439" s="121"/>
      <c r="J439" s="87"/>
      <c r="K439" s="225"/>
    </row>
    <row r="440" spans="2:12">
      <c r="B440" s="85"/>
      <c r="C440" s="85"/>
      <c r="D440" s="85"/>
      <c r="E440" s="85"/>
      <c r="F440" s="85"/>
      <c r="G440" s="85"/>
      <c r="I440" s="121"/>
      <c r="J440" s="87"/>
      <c r="K440" s="225"/>
    </row>
    <row r="441" spans="2:12">
      <c r="B441" s="85"/>
      <c r="C441" s="85"/>
      <c r="D441" s="85"/>
      <c r="E441" s="85"/>
      <c r="F441" s="85"/>
      <c r="G441" s="85"/>
      <c r="I441" s="121"/>
      <c r="J441" s="87"/>
      <c r="K441" s="225"/>
    </row>
    <row r="442" spans="2:12" ht="13.5" thickBot="1">
      <c r="B442" s="85"/>
      <c r="C442" s="85"/>
      <c r="D442" s="85"/>
      <c r="E442" s="85"/>
      <c r="F442" s="85"/>
      <c r="G442" s="85"/>
      <c r="I442" s="121"/>
      <c r="J442" s="87"/>
      <c r="K442" s="225"/>
    </row>
    <row r="443" spans="2:12" ht="13.5" thickBot="1">
      <c r="B443" s="450" t="s">
        <v>466</v>
      </c>
      <c r="C443" s="451"/>
      <c r="D443" s="452"/>
      <c r="F443" s="264">
        <v>2018</v>
      </c>
      <c r="G443" s="218"/>
      <c r="I443" s="152"/>
      <c r="J443" s="152"/>
      <c r="K443" s="152"/>
    </row>
    <row r="444" spans="2:12">
      <c r="B444" t="s">
        <v>270</v>
      </c>
      <c r="F444" s="265"/>
      <c r="G444" s="218"/>
      <c r="I444" s="152"/>
      <c r="J444" s="152"/>
      <c r="K444" s="152"/>
    </row>
    <row r="445" spans="2:12" ht="13.5" thickBot="1">
      <c r="I445" s="152"/>
      <c r="J445" s="152"/>
      <c r="K445" s="152"/>
    </row>
    <row r="446" spans="2:12">
      <c r="B446" s="57" t="s">
        <v>371</v>
      </c>
      <c r="C446" s="58"/>
      <c r="D446" s="59"/>
      <c r="F446" s="281">
        <v>78.2</v>
      </c>
      <c r="I446" s="152"/>
      <c r="J446" s="152"/>
      <c r="K446" s="152"/>
    </row>
    <row r="447" spans="2:12">
      <c r="B447" s="60" t="s">
        <v>372</v>
      </c>
      <c r="C447" s="25" t="s">
        <v>36</v>
      </c>
      <c r="D447" s="61"/>
      <c r="F447" s="267">
        <v>3430</v>
      </c>
      <c r="I447" s="152"/>
      <c r="J447" s="152"/>
      <c r="K447" s="152"/>
    </row>
    <row r="448" spans="2:12">
      <c r="B448" s="60" t="s">
        <v>373</v>
      </c>
      <c r="C448" s="25"/>
      <c r="D448" s="61"/>
      <c r="F448" s="282">
        <v>113.3</v>
      </c>
      <c r="I448" s="152"/>
      <c r="J448" s="152"/>
      <c r="K448" s="152"/>
    </row>
    <row r="449" spans="2:11">
      <c r="B449" s="60" t="s">
        <v>172</v>
      </c>
      <c r="C449" s="25"/>
      <c r="D449" s="61"/>
      <c r="F449" s="268">
        <v>9.5</v>
      </c>
      <c r="I449" s="152"/>
      <c r="J449" s="152"/>
      <c r="K449" s="152"/>
    </row>
    <row r="450" spans="2:11">
      <c r="B450" s="60" t="s">
        <v>374</v>
      </c>
      <c r="C450" s="25"/>
      <c r="D450" s="61"/>
      <c r="F450" s="267">
        <v>2973</v>
      </c>
      <c r="I450" s="152"/>
      <c r="J450" s="152"/>
      <c r="K450" s="152"/>
    </row>
    <row r="451" spans="2:11">
      <c r="B451" s="60" t="s">
        <v>375</v>
      </c>
      <c r="C451" s="25"/>
      <c r="D451" s="61"/>
      <c r="F451" s="267">
        <v>10058</v>
      </c>
      <c r="I451" s="152"/>
      <c r="J451" s="152"/>
      <c r="K451" s="152"/>
    </row>
    <row r="452" spans="2:11">
      <c r="B452" s="60" t="s">
        <v>376</v>
      </c>
      <c r="C452" s="25"/>
      <c r="D452" s="61"/>
      <c r="F452" s="267">
        <f>SUM(F450:F451)</f>
        <v>13031</v>
      </c>
      <c r="I452" s="152"/>
      <c r="J452" s="152"/>
      <c r="K452" s="152"/>
    </row>
    <row r="453" spans="2:11">
      <c r="B453" s="60" t="s">
        <v>377</v>
      </c>
      <c r="C453" s="25"/>
      <c r="D453" s="61"/>
      <c r="F453" s="268">
        <f>F451/F450</f>
        <v>3.3831146989572822</v>
      </c>
      <c r="I453" s="152"/>
      <c r="J453" s="152"/>
      <c r="K453" s="152"/>
    </row>
    <row r="454" spans="2:11">
      <c r="B454" s="60" t="s">
        <v>378</v>
      </c>
      <c r="C454" s="25"/>
      <c r="D454" s="61"/>
      <c r="F454" s="268">
        <v>95.68</v>
      </c>
      <c r="I454" s="152"/>
      <c r="J454" s="152"/>
      <c r="K454" s="152"/>
    </row>
    <row r="455" spans="2:11" ht="13.5" thickBot="1">
      <c r="B455" s="62" t="s">
        <v>10</v>
      </c>
      <c r="C455" s="63"/>
      <c r="D455" s="64"/>
      <c r="F455" s="270">
        <v>996</v>
      </c>
      <c r="G455" s="65"/>
      <c r="I455" s="152"/>
      <c r="J455" s="152"/>
      <c r="K455" s="152"/>
    </row>
    <row r="456" spans="2:11">
      <c r="I456" s="152"/>
      <c r="J456" s="152"/>
      <c r="K456" s="152"/>
    </row>
    <row r="457" spans="2:11">
      <c r="I457" s="152"/>
      <c r="J457" s="152"/>
      <c r="K457" s="152"/>
    </row>
    <row r="458" spans="2:11" ht="13.5" thickBot="1">
      <c r="I458" s="152"/>
      <c r="J458" s="152"/>
      <c r="K458" s="152"/>
    </row>
    <row r="459" spans="2:11" ht="13.5" thickBot="1">
      <c r="B459" s="248" t="s">
        <v>380</v>
      </c>
      <c r="C459" s="249" t="s">
        <v>381</v>
      </c>
      <c r="D459" s="250"/>
      <c r="E459" s="250"/>
      <c r="F459" s="250"/>
      <c r="G459" s="250"/>
      <c r="H459" s="252" t="s">
        <v>382</v>
      </c>
      <c r="I459" s="251" t="s">
        <v>383</v>
      </c>
      <c r="J459" s="252" t="s">
        <v>384</v>
      </c>
      <c r="K459" s="253" t="s">
        <v>33</v>
      </c>
    </row>
    <row r="460" spans="2:11">
      <c r="B460" s="69">
        <v>463</v>
      </c>
      <c r="C460" s="67" t="s">
        <v>593</v>
      </c>
      <c r="D460" s="68"/>
      <c r="E460" s="68"/>
      <c r="F460" s="68"/>
      <c r="G460" s="68"/>
      <c r="H460" s="71">
        <v>321</v>
      </c>
      <c r="I460" s="70">
        <v>9.2374100719424455</v>
      </c>
      <c r="J460" s="70">
        <v>8.08</v>
      </c>
      <c r="K460" s="199">
        <v>0.60240000000000005</v>
      </c>
    </row>
    <row r="461" spans="2:11">
      <c r="B461" s="75">
        <v>194</v>
      </c>
      <c r="C461" s="73" t="s">
        <v>695</v>
      </c>
      <c r="D461" s="74"/>
      <c r="E461" s="74"/>
      <c r="F461" s="74"/>
      <c r="G461" s="74"/>
      <c r="H461" s="77">
        <v>320</v>
      </c>
      <c r="I461" s="76">
        <v>9.2086330935251794</v>
      </c>
      <c r="J461" s="76">
        <v>7.67</v>
      </c>
      <c r="K461" s="108">
        <v>0.77229999999999999</v>
      </c>
    </row>
    <row r="462" spans="2:11">
      <c r="B462" s="75">
        <v>144</v>
      </c>
      <c r="C462" s="67" t="s">
        <v>667</v>
      </c>
      <c r="D462" s="68"/>
      <c r="E462" s="68"/>
      <c r="F462" s="68"/>
      <c r="G462" s="68"/>
      <c r="H462" s="262">
        <v>290</v>
      </c>
      <c r="I462" s="76">
        <v>8.3453237410071939</v>
      </c>
      <c r="J462" s="81">
        <v>7.86</v>
      </c>
      <c r="K462" s="200">
        <v>0.60270000000000001</v>
      </c>
    </row>
    <row r="463" spans="2:11">
      <c r="B463" s="72">
        <v>139</v>
      </c>
      <c r="C463" s="84" t="s">
        <v>670</v>
      </c>
      <c r="D463" s="66"/>
      <c r="E463" s="66"/>
      <c r="F463" s="66"/>
      <c r="G463" s="66"/>
      <c r="H463" s="77">
        <v>170</v>
      </c>
      <c r="I463" s="78">
        <v>4.8920863309352516</v>
      </c>
      <c r="J463" s="76">
        <v>7.99</v>
      </c>
      <c r="K463" s="201">
        <v>0.81479999999999997</v>
      </c>
    </row>
    <row r="464" spans="2:11" ht="13.5" thickBot="1">
      <c r="B464" s="72">
        <v>137</v>
      </c>
      <c r="C464" s="84" t="s">
        <v>607</v>
      </c>
      <c r="D464" s="82"/>
      <c r="E464" s="82"/>
      <c r="F464" s="82"/>
      <c r="G464" s="82"/>
      <c r="H464" s="77">
        <v>134</v>
      </c>
      <c r="I464" s="107">
        <v>3.8561151079136691</v>
      </c>
      <c r="J464" s="76">
        <v>8.9</v>
      </c>
      <c r="K464" s="108">
        <v>1.0874999999999999</v>
      </c>
    </row>
    <row r="465" spans="2:12" ht="13.5" thickBot="1">
      <c r="B465" s="318" t="s">
        <v>276</v>
      </c>
      <c r="C465" s="90"/>
      <c r="D465" s="90"/>
      <c r="E465" s="90"/>
      <c r="F465" s="90"/>
      <c r="G465" s="90"/>
      <c r="H465" s="322">
        <v>3475</v>
      </c>
      <c r="I465" s="319">
        <v>100</v>
      </c>
      <c r="J465" s="320">
        <v>9.56</v>
      </c>
      <c r="K465" s="321">
        <v>0.80779999999999996</v>
      </c>
      <c r="L465" s="369"/>
    </row>
    <row r="466" spans="2:12">
      <c r="B466" s="85"/>
      <c r="C466" s="85"/>
      <c r="D466" s="85"/>
      <c r="E466" s="85"/>
      <c r="F466" s="85"/>
      <c r="G466" s="85"/>
      <c r="I466" s="121"/>
      <c r="J466" s="87"/>
      <c r="K466" s="86"/>
    </row>
    <row r="467" spans="2:12">
      <c r="B467" s="85"/>
      <c r="C467" s="85"/>
      <c r="D467" s="85"/>
      <c r="E467" s="85"/>
      <c r="F467" s="85"/>
      <c r="G467" s="85"/>
      <c r="I467" s="121"/>
      <c r="J467" s="87"/>
      <c r="K467" s="86"/>
    </row>
    <row r="468" spans="2:12">
      <c r="B468" s="85"/>
      <c r="C468" s="85"/>
      <c r="D468" s="85"/>
      <c r="E468" s="85"/>
      <c r="F468" s="85"/>
      <c r="G468" s="85"/>
      <c r="I468" s="121"/>
      <c r="J468" s="87"/>
      <c r="K468" s="86"/>
    </row>
    <row r="469" spans="2:12">
      <c r="B469" s="85"/>
      <c r="C469" s="85"/>
      <c r="D469" s="85"/>
      <c r="E469" s="85"/>
      <c r="F469" s="85"/>
      <c r="G469" s="85"/>
      <c r="I469" s="121"/>
      <c r="J469" s="87"/>
      <c r="K469" s="86"/>
    </row>
    <row r="470" spans="2:12" ht="13.5" thickBot="1">
      <c r="I470" s="152"/>
      <c r="J470" s="152"/>
      <c r="K470" s="152"/>
    </row>
    <row r="471" spans="2:12" ht="13.5" thickBot="1">
      <c r="B471" s="441" t="s">
        <v>177</v>
      </c>
      <c r="C471" s="442"/>
      <c r="D471" s="443"/>
      <c r="F471" s="264">
        <v>2018</v>
      </c>
      <c r="G471" s="218"/>
      <c r="I471" s="152"/>
      <c r="J471" s="152"/>
      <c r="K471" s="152"/>
    </row>
    <row r="472" spans="2:12" ht="13.5" thickBot="1">
      <c r="B472" s="444" t="s">
        <v>190</v>
      </c>
      <c r="C472" s="445"/>
      <c r="D472" s="446"/>
      <c r="F472" s="265"/>
      <c r="I472" s="152"/>
      <c r="J472" s="152"/>
      <c r="K472" s="152"/>
    </row>
    <row r="473" spans="2:12" ht="13.5" thickBot="1">
      <c r="I473" s="152"/>
      <c r="J473" s="152"/>
      <c r="K473" s="152"/>
    </row>
    <row r="474" spans="2:12">
      <c r="B474" s="57" t="s">
        <v>371</v>
      </c>
      <c r="C474" s="58"/>
      <c r="D474" s="59"/>
      <c r="F474" s="281">
        <v>51.5</v>
      </c>
      <c r="I474" s="152"/>
      <c r="J474" s="152"/>
      <c r="K474" s="152"/>
    </row>
    <row r="475" spans="2:12">
      <c r="B475" s="60" t="s">
        <v>372</v>
      </c>
      <c r="C475" s="25" t="s">
        <v>36</v>
      </c>
      <c r="D475" s="61"/>
      <c r="F475" s="267">
        <v>2604</v>
      </c>
      <c r="I475" s="152"/>
      <c r="J475" s="152"/>
      <c r="K475" s="152"/>
    </row>
    <row r="476" spans="2:12">
      <c r="B476" s="60" t="s">
        <v>373</v>
      </c>
      <c r="C476" s="25"/>
      <c r="D476" s="61"/>
      <c r="F476" s="282">
        <v>136.80000000000001</v>
      </c>
      <c r="I476" s="152"/>
      <c r="J476" s="152"/>
      <c r="K476" s="152"/>
    </row>
    <row r="477" spans="2:12">
      <c r="B477" s="60" t="s">
        <v>172</v>
      </c>
      <c r="C477" s="25"/>
      <c r="D477" s="61"/>
      <c r="F477" s="268">
        <v>9.9</v>
      </c>
      <c r="I477" s="152"/>
      <c r="J477" s="152"/>
      <c r="K477" s="152"/>
    </row>
    <row r="478" spans="2:12">
      <c r="B478" s="60" t="s">
        <v>374</v>
      </c>
      <c r="C478" s="25"/>
      <c r="D478" s="61"/>
      <c r="F478" s="267">
        <v>2649</v>
      </c>
      <c r="I478" s="152"/>
      <c r="J478" s="152"/>
      <c r="K478" s="152"/>
    </row>
    <row r="479" spans="2:12">
      <c r="B479" s="60" t="s">
        <v>375</v>
      </c>
      <c r="C479" s="25"/>
      <c r="D479" s="61"/>
      <c r="F479" s="267">
        <v>6877</v>
      </c>
      <c r="I479" s="152"/>
      <c r="J479" s="152"/>
      <c r="K479" s="152"/>
    </row>
    <row r="480" spans="2:12">
      <c r="B480" s="60" t="s">
        <v>376</v>
      </c>
      <c r="C480" s="25"/>
      <c r="D480" s="61"/>
      <c r="F480" s="267">
        <f>SUM(F478:F479)</f>
        <v>9526</v>
      </c>
      <c r="I480" s="152"/>
      <c r="J480" s="152"/>
      <c r="K480" s="152"/>
    </row>
    <row r="481" spans="2:12">
      <c r="B481" s="60" t="s">
        <v>377</v>
      </c>
      <c r="C481" s="25"/>
      <c r="D481" s="61"/>
      <c r="F481" s="268">
        <f>F479/F478</f>
        <v>2.5960739901849754</v>
      </c>
      <c r="I481" s="152"/>
      <c r="J481" s="152"/>
      <c r="K481" s="152"/>
    </row>
    <row r="482" spans="2:12">
      <c r="B482" s="60" t="s">
        <v>378</v>
      </c>
      <c r="C482" s="25"/>
      <c r="D482" s="61"/>
      <c r="F482" s="268">
        <v>95.3</v>
      </c>
      <c r="I482" s="152"/>
      <c r="J482" s="152"/>
      <c r="K482" s="152"/>
    </row>
    <row r="483" spans="2:12" ht="13.5" thickBot="1">
      <c r="B483" s="62" t="s">
        <v>10</v>
      </c>
      <c r="C483" s="63"/>
      <c r="D483" s="64"/>
      <c r="F483" s="270">
        <v>994</v>
      </c>
      <c r="G483" s="65"/>
      <c r="I483" s="152"/>
      <c r="J483" s="152"/>
      <c r="K483" s="152"/>
    </row>
    <row r="484" spans="2:12">
      <c r="I484" s="152"/>
      <c r="J484" s="152"/>
      <c r="K484" s="152"/>
    </row>
    <row r="485" spans="2:12">
      <c r="I485" s="152"/>
      <c r="J485" s="152"/>
      <c r="K485" s="152"/>
    </row>
    <row r="486" spans="2:12" ht="13.5" thickBot="1">
      <c r="I486" s="152"/>
      <c r="J486" s="152"/>
      <c r="K486" s="152"/>
    </row>
    <row r="487" spans="2:12" ht="13.5" thickBot="1">
      <c r="B487" s="248" t="s">
        <v>380</v>
      </c>
      <c r="C487" s="249" t="s">
        <v>381</v>
      </c>
      <c r="D487" s="250"/>
      <c r="E487" s="250"/>
      <c r="F487" s="250"/>
      <c r="G487" s="250"/>
      <c r="H487" s="252" t="s">
        <v>382</v>
      </c>
      <c r="I487" s="251" t="s">
        <v>383</v>
      </c>
      <c r="J487" s="252" t="s">
        <v>384</v>
      </c>
      <c r="K487" s="253" t="s">
        <v>33</v>
      </c>
    </row>
    <row r="488" spans="2:12">
      <c r="B488" s="69">
        <v>463</v>
      </c>
      <c r="C488" s="67" t="s">
        <v>593</v>
      </c>
      <c r="D488" s="68"/>
      <c r="E488" s="68"/>
      <c r="F488" s="68"/>
      <c r="G488" s="68"/>
      <c r="H488" s="71">
        <v>299</v>
      </c>
      <c r="I488" s="70">
        <v>11.119375232428412</v>
      </c>
      <c r="J488" s="70">
        <v>8.33</v>
      </c>
      <c r="K488" s="199">
        <v>0.60919999999999996</v>
      </c>
    </row>
    <row r="489" spans="2:12">
      <c r="B489" s="75">
        <v>144</v>
      </c>
      <c r="C489" s="73" t="s">
        <v>599</v>
      </c>
      <c r="D489" s="74"/>
      <c r="E489" s="74"/>
      <c r="F489" s="74"/>
      <c r="G489" s="74"/>
      <c r="H489" s="77">
        <v>243</v>
      </c>
      <c r="I489" s="76">
        <v>9.0368166604685758</v>
      </c>
      <c r="J489" s="76">
        <v>8.32</v>
      </c>
      <c r="K489" s="108">
        <v>0.60550000000000004</v>
      </c>
    </row>
    <row r="490" spans="2:12">
      <c r="B490" s="75">
        <v>139</v>
      </c>
      <c r="C490" s="67" t="s">
        <v>670</v>
      </c>
      <c r="D490" s="68"/>
      <c r="E490" s="68"/>
      <c r="F490" s="68"/>
      <c r="G490" s="68"/>
      <c r="H490" s="262">
        <v>155</v>
      </c>
      <c r="I490" s="76">
        <v>5.764224618817404</v>
      </c>
      <c r="J490" s="81">
        <v>8.14</v>
      </c>
      <c r="K490" s="200">
        <v>0.83030000000000004</v>
      </c>
    </row>
    <row r="491" spans="2:12">
      <c r="B491" s="72">
        <v>137</v>
      </c>
      <c r="C491" s="84" t="s">
        <v>696</v>
      </c>
      <c r="D491" s="66"/>
      <c r="E491" s="66"/>
      <c r="F491" s="66"/>
      <c r="G491" s="66"/>
      <c r="H491" s="77">
        <v>127</v>
      </c>
      <c r="I491" s="78">
        <v>4.7229453328374857</v>
      </c>
      <c r="J491" s="76">
        <v>8.8800000000000008</v>
      </c>
      <c r="K491" s="201">
        <v>1.0835999999999999</v>
      </c>
    </row>
    <row r="492" spans="2:12" ht="13.5" thickBot="1">
      <c r="B492" s="72">
        <v>720</v>
      </c>
      <c r="C492" s="84" t="s">
        <v>697</v>
      </c>
      <c r="D492" s="82"/>
      <c r="E492" s="82"/>
      <c r="F492" s="82"/>
      <c r="G492" s="82"/>
      <c r="H492" s="77">
        <v>122</v>
      </c>
      <c r="I492" s="107">
        <v>4.5370026031982151</v>
      </c>
      <c r="J492" s="76">
        <v>7.77</v>
      </c>
      <c r="K492" s="108">
        <v>1.1754</v>
      </c>
    </row>
    <row r="493" spans="2:12" ht="13.5" thickBot="1">
      <c r="B493" s="318" t="s">
        <v>276</v>
      </c>
      <c r="C493" s="90"/>
      <c r="D493" s="90"/>
      <c r="E493" s="90"/>
      <c r="F493" s="90"/>
      <c r="G493" s="90"/>
      <c r="H493" s="322">
        <v>2689</v>
      </c>
      <c r="I493" s="319">
        <v>100</v>
      </c>
      <c r="J493" s="320">
        <v>9.94</v>
      </c>
      <c r="K493" s="321">
        <v>0.82920000000000005</v>
      </c>
      <c r="L493" s="369"/>
    </row>
    <row r="494" spans="2:12">
      <c r="B494" s="85"/>
      <c r="C494" s="85"/>
      <c r="D494" s="85"/>
      <c r="E494" s="85"/>
      <c r="F494" s="85"/>
      <c r="G494" s="85"/>
      <c r="I494" s="121"/>
      <c r="J494" s="87"/>
      <c r="K494" s="86"/>
    </row>
    <row r="495" spans="2:12">
      <c r="B495" s="85"/>
      <c r="C495" s="85"/>
      <c r="D495" s="85"/>
      <c r="E495" s="85"/>
      <c r="F495" s="85"/>
      <c r="G495" s="85"/>
      <c r="I495" s="121"/>
      <c r="J495" s="87"/>
      <c r="K495" s="86"/>
    </row>
    <row r="496" spans="2:12">
      <c r="B496" s="85"/>
      <c r="C496" s="85"/>
      <c r="D496" s="85"/>
      <c r="E496" s="85"/>
      <c r="F496" s="85"/>
      <c r="G496" s="85"/>
      <c r="I496" s="121"/>
      <c r="J496" s="87"/>
      <c r="K496" s="86"/>
    </row>
    <row r="497" spans="2:11">
      <c r="B497" s="85"/>
      <c r="C497" s="85"/>
      <c r="D497" s="85"/>
      <c r="E497" s="85"/>
      <c r="F497" s="85"/>
      <c r="G497" s="85"/>
      <c r="I497" s="121"/>
      <c r="J497" s="87"/>
      <c r="K497" s="86"/>
    </row>
    <row r="498" spans="2:11" ht="13.5" thickBot="1">
      <c r="B498" s="85"/>
      <c r="C498" s="85"/>
      <c r="D498" s="85"/>
      <c r="E498" s="85"/>
      <c r="F498" s="85"/>
      <c r="G498" s="85"/>
      <c r="I498" s="121"/>
      <c r="J498" s="87"/>
      <c r="K498" s="86"/>
    </row>
    <row r="499" spans="2:11" ht="13.5" thickBot="1">
      <c r="B499" s="441" t="s">
        <v>177</v>
      </c>
      <c r="C499" s="442"/>
      <c r="D499" s="443"/>
      <c r="F499" s="264">
        <v>2018</v>
      </c>
      <c r="G499" s="218"/>
      <c r="I499" s="152"/>
      <c r="J499" s="152"/>
      <c r="K499" s="152"/>
    </row>
    <row r="500" spans="2:11" ht="13.5" thickBot="1">
      <c r="B500" s="444" t="s">
        <v>191</v>
      </c>
      <c r="C500" s="445"/>
      <c r="D500" s="446"/>
      <c r="F500" s="265"/>
      <c r="I500" s="152"/>
      <c r="J500" s="152"/>
      <c r="K500" s="152"/>
    </row>
    <row r="501" spans="2:11" ht="13.5" thickBot="1">
      <c r="I501" s="152"/>
      <c r="J501" s="152"/>
      <c r="K501" s="152"/>
    </row>
    <row r="502" spans="2:11">
      <c r="B502" s="57" t="s">
        <v>371</v>
      </c>
      <c r="C502" s="58"/>
      <c r="D502" s="59"/>
      <c r="F502" s="266">
        <v>3.3</v>
      </c>
      <c r="I502" s="152"/>
      <c r="J502" s="152"/>
      <c r="K502" s="152"/>
    </row>
    <row r="503" spans="2:11">
      <c r="B503" s="60" t="s">
        <v>261</v>
      </c>
      <c r="C503" s="25"/>
      <c r="D503" s="61"/>
      <c r="F503" s="267">
        <v>388</v>
      </c>
      <c r="I503" s="152"/>
      <c r="J503" s="152"/>
      <c r="K503" s="152"/>
    </row>
    <row r="504" spans="2:11">
      <c r="B504" s="60" t="s">
        <v>373</v>
      </c>
      <c r="C504" s="25"/>
      <c r="D504" s="61"/>
      <c r="F504" s="282">
        <v>232.5</v>
      </c>
      <c r="I504" s="152"/>
      <c r="J504" s="152"/>
      <c r="K504" s="152"/>
    </row>
    <row r="505" spans="2:11">
      <c r="B505" s="60" t="s">
        <v>172</v>
      </c>
      <c r="C505" s="25"/>
      <c r="D505" s="61"/>
      <c r="F505" s="268">
        <v>7.3</v>
      </c>
      <c r="I505" s="152"/>
      <c r="J505" s="152"/>
      <c r="K505" s="152"/>
    </row>
    <row r="506" spans="2:11">
      <c r="B506" s="60" t="s">
        <v>378</v>
      </c>
      <c r="C506" s="25"/>
      <c r="D506" s="61"/>
      <c r="F506" s="268">
        <v>98.7</v>
      </c>
      <c r="I506" s="152"/>
      <c r="J506" s="152"/>
      <c r="K506" s="152"/>
    </row>
    <row r="507" spans="2:11">
      <c r="B507" s="60" t="s">
        <v>374</v>
      </c>
      <c r="C507" s="25"/>
      <c r="D507" s="61"/>
      <c r="F507" s="260">
        <v>60</v>
      </c>
      <c r="G507" s="65"/>
      <c r="I507" s="152"/>
      <c r="J507" s="152"/>
      <c r="K507" s="152"/>
    </row>
    <row r="508" spans="2:11">
      <c r="B508" s="60" t="s">
        <v>375</v>
      </c>
      <c r="C508" s="25"/>
      <c r="D508" s="61"/>
      <c r="F508" s="260">
        <v>1027</v>
      </c>
      <c r="I508" s="152"/>
      <c r="J508" s="152"/>
      <c r="K508" s="152"/>
    </row>
    <row r="509" spans="2:11" ht="13.5" thickBot="1">
      <c r="B509" s="224" t="s">
        <v>10</v>
      </c>
      <c r="C509" s="63"/>
      <c r="D509" s="64"/>
      <c r="F509" s="263">
        <v>21</v>
      </c>
      <c r="I509" s="152"/>
      <c r="J509" s="152"/>
      <c r="K509" s="152"/>
    </row>
    <row r="510" spans="2:11">
      <c r="I510" s="152"/>
      <c r="J510" s="152"/>
      <c r="K510" s="152"/>
    </row>
    <row r="511" spans="2:11" ht="13.5" thickBot="1">
      <c r="I511" s="152"/>
      <c r="J511" s="152"/>
      <c r="K511" s="152"/>
    </row>
    <row r="512" spans="2:11" ht="13.5" thickBot="1">
      <c r="B512" s="248" t="s">
        <v>380</v>
      </c>
      <c r="C512" s="249" t="s">
        <v>381</v>
      </c>
      <c r="D512" s="250"/>
      <c r="E512" s="250"/>
      <c r="F512" s="250"/>
      <c r="G512" s="250"/>
      <c r="H512" s="252" t="s">
        <v>382</v>
      </c>
      <c r="I512" s="251" t="s">
        <v>383</v>
      </c>
      <c r="J512" s="252" t="s">
        <v>384</v>
      </c>
      <c r="K512" s="253" t="s">
        <v>33</v>
      </c>
    </row>
    <row r="513" spans="2:12">
      <c r="B513" s="69">
        <v>194</v>
      </c>
      <c r="C513" s="67" t="s">
        <v>695</v>
      </c>
      <c r="D513" s="68"/>
      <c r="E513" s="68"/>
      <c r="F513" s="68"/>
      <c r="G513" s="68"/>
      <c r="H513" s="71">
        <v>212</v>
      </c>
      <c r="I513" s="70">
        <v>54.081632653061227</v>
      </c>
      <c r="J513" s="70">
        <v>6.73</v>
      </c>
      <c r="K513" s="199">
        <v>0.76090000000000002</v>
      </c>
    </row>
    <row r="514" spans="2:12">
      <c r="B514" s="75">
        <v>144</v>
      </c>
      <c r="C514" s="73" t="s">
        <v>667</v>
      </c>
      <c r="D514" s="74"/>
      <c r="E514" s="74"/>
      <c r="F514" s="74"/>
      <c r="G514" s="74"/>
      <c r="H514" s="77">
        <v>22</v>
      </c>
      <c r="I514" s="76">
        <v>5.6122448979591839</v>
      </c>
      <c r="J514" s="76">
        <v>8.0500000000000007</v>
      </c>
      <c r="K514" s="108">
        <v>0.62639999999999996</v>
      </c>
    </row>
    <row r="515" spans="2:12">
      <c r="B515" s="75">
        <v>133</v>
      </c>
      <c r="C515" s="67" t="s">
        <v>698</v>
      </c>
      <c r="D515" s="68"/>
      <c r="E515" s="68"/>
      <c r="F515" s="68"/>
      <c r="G515" s="68"/>
      <c r="H515" s="262">
        <v>16</v>
      </c>
      <c r="I515" s="76">
        <v>4.0816326530612246</v>
      </c>
      <c r="J515" s="81">
        <v>7.5</v>
      </c>
      <c r="K515" s="200">
        <v>0.73399999999999999</v>
      </c>
    </row>
    <row r="516" spans="2:12">
      <c r="B516" s="72">
        <v>140</v>
      </c>
      <c r="C516" s="84" t="s">
        <v>699</v>
      </c>
      <c r="D516" s="66"/>
      <c r="E516" s="66"/>
      <c r="F516" s="66"/>
      <c r="G516" s="66"/>
      <c r="H516" s="77">
        <v>16</v>
      </c>
      <c r="I516" s="78">
        <v>4.0816326530612246</v>
      </c>
      <c r="J516" s="76">
        <v>9.5</v>
      </c>
      <c r="K516" s="201">
        <v>0.75839999999999996</v>
      </c>
    </row>
    <row r="517" spans="2:12" ht="13.5" thickBot="1">
      <c r="B517" s="72">
        <v>190</v>
      </c>
      <c r="C517" s="84" t="s">
        <v>614</v>
      </c>
      <c r="D517" s="82"/>
      <c r="E517" s="82"/>
      <c r="F517" s="82"/>
      <c r="G517" s="82"/>
      <c r="H517" s="77">
        <v>8</v>
      </c>
      <c r="I517" s="107">
        <v>2.0408163265306123</v>
      </c>
      <c r="J517" s="76">
        <v>7.75</v>
      </c>
      <c r="K517" s="108">
        <v>1.1552</v>
      </c>
    </row>
    <row r="518" spans="2:12" ht="13.5" thickBot="1">
      <c r="B518" s="318" t="s">
        <v>276</v>
      </c>
      <c r="C518" s="90"/>
      <c r="D518" s="90"/>
      <c r="E518" s="90"/>
      <c r="F518" s="90"/>
      <c r="G518" s="90"/>
      <c r="H518" s="322">
        <v>392</v>
      </c>
      <c r="I518" s="319">
        <v>100</v>
      </c>
      <c r="J518" s="320">
        <v>7.38</v>
      </c>
      <c r="K518" s="321">
        <v>0.79120000000000001</v>
      </c>
      <c r="L518" s="369"/>
    </row>
    <row r="519" spans="2:12">
      <c r="B519" s="85"/>
      <c r="C519" s="85"/>
      <c r="D519" s="85"/>
      <c r="E519" s="85"/>
      <c r="F519" s="85"/>
      <c r="G519" s="85"/>
      <c r="I519" s="121"/>
      <c r="J519" s="87"/>
      <c r="K519" s="225"/>
    </row>
    <row r="520" spans="2:12">
      <c r="B520" s="85"/>
      <c r="C520" s="85"/>
      <c r="D520" s="85"/>
      <c r="E520" s="85"/>
      <c r="F520" s="85"/>
      <c r="G520" s="85"/>
      <c r="I520" s="121"/>
      <c r="J520" s="87"/>
      <c r="K520" s="225"/>
    </row>
    <row r="521" spans="2:12">
      <c r="B521" s="85"/>
      <c r="C521" s="85"/>
      <c r="D521" s="85"/>
      <c r="E521" s="85"/>
      <c r="F521" s="85"/>
      <c r="G521" s="85"/>
      <c r="I521" s="121"/>
      <c r="J521" s="87"/>
      <c r="K521" s="225"/>
    </row>
    <row r="522" spans="2:12">
      <c r="B522" s="85"/>
      <c r="C522" s="85"/>
      <c r="D522" s="85"/>
      <c r="E522" s="85"/>
      <c r="F522" s="85"/>
      <c r="G522" s="85"/>
      <c r="I522" s="121"/>
      <c r="J522" s="87"/>
      <c r="K522" s="225"/>
    </row>
    <row r="523" spans="2:12" ht="13.5" thickBot="1">
      <c r="B523" s="85"/>
      <c r="C523" s="85"/>
      <c r="D523" s="85"/>
      <c r="E523" s="85"/>
      <c r="F523" s="85"/>
      <c r="G523" s="85"/>
      <c r="I523" s="121"/>
      <c r="J523" s="87"/>
      <c r="K523" s="86"/>
    </row>
    <row r="524" spans="2:12" ht="13.5" thickBot="1">
      <c r="B524" s="441" t="s">
        <v>177</v>
      </c>
      <c r="C524" s="442"/>
      <c r="D524" s="443"/>
      <c r="F524" s="264">
        <v>2018</v>
      </c>
      <c r="G524" s="218"/>
      <c r="I524" s="152"/>
      <c r="J524" s="152"/>
      <c r="K524" s="152"/>
    </row>
    <row r="525" spans="2:12" ht="13.5" thickBot="1">
      <c r="B525" s="444" t="s">
        <v>455</v>
      </c>
      <c r="C525" s="445"/>
      <c r="D525" s="446"/>
      <c r="F525" s="265"/>
      <c r="I525" s="152"/>
      <c r="J525" s="152"/>
      <c r="K525" s="152"/>
    </row>
    <row r="526" spans="2:12" ht="13.5" thickBot="1">
      <c r="I526" s="152"/>
      <c r="J526" s="152"/>
      <c r="K526" s="152"/>
    </row>
    <row r="527" spans="2:12">
      <c r="B527" s="57" t="s">
        <v>371</v>
      </c>
      <c r="C527" s="58"/>
      <c r="D527" s="59"/>
      <c r="F527" s="266">
        <v>3.3</v>
      </c>
      <c r="I527" s="152"/>
      <c r="J527" s="152"/>
      <c r="K527" s="152"/>
    </row>
    <row r="528" spans="2:12">
      <c r="B528" s="60" t="s">
        <v>261</v>
      </c>
      <c r="C528" s="25"/>
      <c r="D528" s="61"/>
      <c r="F528" s="267">
        <v>212</v>
      </c>
      <c r="I528" s="152"/>
      <c r="J528" s="152"/>
      <c r="K528" s="152"/>
    </row>
    <row r="529" spans="2:12">
      <c r="B529" s="60" t="s">
        <v>373</v>
      </c>
      <c r="C529" s="25"/>
      <c r="D529" s="61"/>
      <c r="F529" s="282">
        <v>242.6</v>
      </c>
      <c r="I529" s="152"/>
      <c r="J529" s="152"/>
      <c r="K529" s="152"/>
    </row>
    <row r="530" spans="2:12">
      <c r="B530" s="60" t="s">
        <v>172</v>
      </c>
      <c r="C530" s="25"/>
      <c r="D530" s="61"/>
      <c r="F530" s="268">
        <v>13.8</v>
      </c>
      <c r="I530" s="152"/>
      <c r="J530" s="152"/>
      <c r="K530" s="152"/>
    </row>
    <row r="531" spans="2:12">
      <c r="B531" s="60" t="s">
        <v>378</v>
      </c>
      <c r="C531" s="25"/>
      <c r="D531" s="61"/>
      <c r="F531" s="268">
        <v>92</v>
      </c>
      <c r="I531" s="152"/>
      <c r="J531" s="152"/>
      <c r="K531" s="152"/>
    </row>
    <row r="532" spans="2:12">
      <c r="B532" s="60" t="s">
        <v>374</v>
      </c>
      <c r="C532" s="25"/>
      <c r="D532" s="61"/>
      <c r="F532" s="260">
        <v>264</v>
      </c>
      <c r="G532" s="65"/>
      <c r="I532" s="152"/>
      <c r="J532" s="152"/>
      <c r="K532" s="152"/>
    </row>
    <row r="533" spans="2:12">
      <c r="B533" s="60" t="s">
        <v>375</v>
      </c>
      <c r="C533" s="25"/>
      <c r="D533" s="61"/>
      <c r="F533" s="260">
        <v>2154</v>
      </c>
      <c r="I533" s="152"/>
      <c r="J533" s="152"/>
      <c r="K533" s="152"/>
    </row>
    <row r="534" spans="2:12" ht="13.5" thickBot="1">
      <c r="B534" s="224" t="s">
        <v>270</v>
      </c>
      <c r="C534" s="63"/>
      <c r="D534" s="64"/>
      <c r="F534" s="263"/>
      <c r="I534" s="152"/>
      <c r="J534" s="152"/>
      <c r="K534" s="152"/>
    </row>
    <row r="535" spans="2:12">
      <c r="I535" s="152"/>
      <c r="J535" s="152"/>
      <c r="K535" s="152"/>
    </row>
    <row r="536" spans="2:12" ht="13.5" thickBot="1">
      <c r="I536" s="152"/>
      <c r="J536" s="152"/>
      <c r="K536" s="152"/>
    </row>
    <row r="537" spans="2:12" ht="13.5" thickBot="1">
      <c r="B537" s="248" t="s">
        <v>380</v>
      </c>
      <c r="C537" s="249" t="s">
        <v>381</v>
      </c>
      <c r="D537" s="250"/>
      <c r="E537" s="250"/>
      <c r="F537" s="250"/>
      <c r="G537" s="250"/>
      <c r="H537" s="252" t="s">
        <v>382</v>
      </c>
      <c r="I537" s="251" t="s">
        <v>383</v>
      </c>
      <c r="J537" s="252" t="s">
        <v>384</v>
      </c>
      <c r="K537" s="253" t="s">
        <v>33</v>
      </c>
    </row>
    <row r="538" spans="2:12">
      <c r="B538" s="69">
        <v>383</v>
      </c>
      <c r="C538" s="67" t="s">
        <v>610</v>
      </c>
      <c r="D538" s="68"/>
      <c r="E538" s="68"/>
      <c r="F538" s="68"/>
      <c r="G538" s="68"/>
      <c r="H538" s="71">
        <v>51</v>
      </c>
      <c r="I538" s="70">
        <v>23.076923076923077</v>
      </c>
      <c r="J538" s="70">
        <v>9.06</v>
      </c>
      <c r="K538" s="199">
        <v>0.55579999999999996</v>
      </c>
    </row>
    <row r="539" spans="2:12">
      <c r="B539" s="75">
        <v>380</v>
      </c>
      <c r="C539" s="73" t="s">
        <v>700</v>
      </c>
      <c r="D539" s="74"/>
      <c r="E539" s="74"/>
      <c r="F539" s="74"/>
      <c r="G539" s="74"/>
      <c r="H539" s="77">
        <v>14</v>
      </c>
      <c r="I539" s="76">
        <v>6.3348416289592757</v>
      </c>
      <c r="J539" s="76">
        <v>14</v>
      </c>
      <c r="K539" s="108">
        <v>0.78949999999999998</v>
      </c>
    </row>
    <row r="540" spans="2:12">
      <c r="B540" s="75">
        <v>894</v>
      </c>
      <c r="C540" s="67" t="s">
        <v>701</v>
      </c>
      <c r="D540" s="68"/>
      <c r="E540" s="68"/>
      <c r="F540" s="68"/>
      <c r="G540" s="68"/>
      <c r="H540" s="262">
        <v>14</v>
      </c>
      <c r="I540" s="76">
        <v>6.3348416289592757</v>
      </c>
      <c r="J540" s="81">
        <v>9.36</v>
      </c>
      <c r="K540" s="200">
        <v>0.69199999999999995</v>
      </c>
    </row>
    <row r="541" spans="2:12">
      <c r="B541" s="72">
        <v>892</v>
      </c>
      <c r="C541" s="84" t="s">
        <v>702</v>
      </c>
      <c r="D541" s="66"/>
      <c r="E541" s="66"/>
      <c r="F541" s="66"/>
      <c r="G541" s="66"/>
      <c r="H541" s="77">
        <v>13</v>
      </c>
      <c r="I541" s="78">
        <v>5.882352941176471</v>
      </c>
      <c r="J541" s="76">
        <v>14</v>
      </c>
      <c r="K541" s="201">
        <v>1.0880000000000001</v>
      </c>
    </row>
    <row r="542" spans="2:12" ht="13.5" thickBot="1">
      <c r="B542" s="72">
        <v>724</v>
      </c>
      <c r="C542" s="84" t="s">
        <v>626</v>
      </c>
      <c r="D542" s="82"/>
      <c r="E542" s="82"/>
      <c r="F542" s="82"/>
      <c r="G542" s="82"/>
      <c r="H542" s="77">
        <v>9</v>
      </c>
      <c r="I542" s="107">
        <v>4.0723981900452486</v>
      </c>
      <c r="J542" s="76">
        <v>10.33</v>
      </c>
      <c r="K542" s="108">
        <v>0.74450000000000005</v>
      </c>
    </row>
    <row r="543" spans="2:12" ht="13.5" thickBot="1">
      <c r="B543" s="318" t="s">
        <v>276</v>
      </c>
      <c r="C543" s="90"/>
      <c r="D543" s="90"/>
      <c r="E543" s="90"/>
      <c r="F543" s="90"/>
      <c r="G543" s="90"/>
      <c r="H543" s="322">
        <v>221</v>
      </c>
      <c r="I543" s="319">
        <v>100</v>
      </c>
      <c r="J543" s="320">
        <v>13.85</v>
      </c>
      <c r="K543" s="321">
        <v>0.77569999999999995</v>
      </c>
      <c r="L543" s="369"/>
    </row>
    <row r="544" spans="2:12">
      <c r="B544" s="85"/>
      <c r="C544" s="85"/>
      <c r="D544" s="85"/>
      <c r="E544" s="85"/>
      <c r="F544" s="85"/>
      <c r="G544" s="85"/>
      <c r="I544" s="121"/>
      <c r="J544" s="87"/>
      <c r="K544" s="225"/>
    </row>
    <row r="545" spans="2:11">
      <c r="B545" s="85"/>
      <c r="C545" s="85"/>
      <c r="D545" s="85"/>
      <c r="E545" s="85"/>
      <c r="F545" s="85"/>
      <c r="G545" s="85"/>
      <c r="I545" s="121"/>
      <c r="J545" s="87"/>
      <c r="K545" s="225"/>
    </row>
    <row r="546" spans="2:11">
      <c r="B546" s="85"/>
      <c r="C546" s="85"/>
      <c r="D546" s="85"/>
      <c r="E546" s="85"/>
      <c r="F546" s="85"/>
      <c r="G546" s="85"/>
      <c r="I546" s="121"/>
      <c r="J546" s="87"/>
      <c r="K546" s="225"/>
    </row>
    <row r="547" spans="2:11">
      <c r="B547" s="85"/>
      <c r="C547" s="85"/>
      <c r="D547" s="85"/>
      <c r="E547" s="85"/>
      <c r="F547" s="85"/>
      <c r="G547" s="85"/>
      <c r="I547" s="121"/>
      <c r="J547" s="87"/>
      <c r="K547" s="225"/>
    </row>
    <row r="548" spans="2:11" ht="13.5" thickBot="1">
      <c r="B548" s="85"/>
      <c r="C548" s="85"/>
      <c r="D548" s="85"/>
      <c r="E548" s="85"/>
      <c r="F548" s="85"/>
      <c r="G548" s="85"/>
      <c r="I548" s="121"/>
      <c r="J548" s="87"/>
      <c r="K548" s="225"/>
    </row>
    <row r="549" spans="2:11" ht="13.5" thickBot="1">
      <c r="B549" s="441" t="s">
        <v>177</v>
      </c>
      <c r="C549" s="442"/>
      <c r="D549" s="443"/>
      <c r="F549" s="264">
        <v>2018</v>
      </c>
      <c r="G549" s="218"/>
      <c r="I549" s="152"/>
      <c r="J549" s="152"/>
      <c r="K549" s="152"/>
    </row>
    <row r="550" spans="2:11" ht="13.5" thickBot="1">
      <c r="B550" s="444" t="s">
        <v>456</v>
      </c>
      <c r="C550" s="445"/>
      <c r="D550" s="446"/>
      <c r="F550" s="265"/>
      <c r="I550" s="152"/>
      <c r="J550" s="152"/>
      <c r="K550" s="152"/>
    </row>
    <row r="551" spans="2:11" ht="13.5" thickBot="1">
      <c r="I551" s="152"/>
      <c r="J551" s="152"/>
      <c r="K551" s="152"/>
    </row>
    <row r="552" spans="2:11">
      <c r="B552" s="57" t="s">
        <v>371</v>
      </c>
      <c r="C552" s="58"/>
      <c r="D552" s="59"/>
      <c r="F552" s="266">
        <v>20</v>
      </c>
      <c r="I552" s="152"/>
      <c r="J552" s="152"/>
      <c r="K552" s="152"/>
    </row>
    <row r="553" spans="2:11">
      <c r="B553" s="60" t="s">
        <v>261</v>
      </c>
      <c r="C553" s="25"/>
      <c r="D553" s="61"/>
      <c r="F553" s="267">
        <v>226</v>
      </c>
      <c r="I553" s="152"/>
      <c r="J553" s="152"/>
      <c r="K553" s="152"/>
    </row>
    <row r="554" spans="2:11">
      <c r="B554" s="60" t="s">
        <v>373</v>
      </c>
      <c r="C554" s="25"/>
      <c r="D554" s="61"/>
      <c r="F554" s="282">
        <v>11.2</v>
      </c>
      <c r="I554" s="152"/>
      <c r="J554" s="152"/>
      <c r="K554" s="152"/>
    </row>
    <row r="555" spans="2:11">
      <c r="B555" s="60" t="s">
        <v>172</v>
      </c>
      <c r="C555" s="25"/>
      <c r="D555" s="61"/>
      <c r="F555" s="268">
        <v>3.1</v>
      </c>
      <c r="I555" s="152"/>
      <c r="J555" s="152"/>
      <c r="K555" s="152"/>
    </row>
    <row r="556" spans="2:11" ht="13.5" thickBot="1">
      <c r="B556" s="62" t="s">
        <v>378</v>
      </c>
      <c r="C556" s="63"/>
      <c r="D556" s="64"/>
      <c r="F556" s="289">
        <v>98.2</v>
      </c>
      <c r="I556" s="152"/>
      <c r="J556" s="152"/>
      <c r="K556" s="152"/>
    </row>
    <row r="557" spans="2:11">
      <c r="I557" s="152"/>
      <c r="J557" s="152"/>
      <c r="K557" s="152"/>
    </row>
    <row r="558" spans="2:11" ht="13.5" thickBot="1">
      <c r="I558" s="152"/>
      <c r="J558" s="152"/>
      <c r="K558" s="152"/>
    </row>
    <row r="559" spans="2:11" ht="13.5" thickBot="1">
      <c r="B559" s="248" t="s">
        <v>380</v>
      </c>
      <c r="C559" s="249" t="s">
        <v>381</v>
      </c>
      <c r="D559" s="250"/>
      <c r="E559" s="250"/>
      <c r="F559" s="250"/>
      <c r="G559" s="250"/>
      <c r="H559" s="252" t="s">
        <v>382</v>
      </c>
      <c r="I559" s="251" t="s">
        <v>383</v>
      </c>
      <c r="J559" s="252" t="s">
        <v>384</v>
      </c>
      <c r="K559" s="253" t="s">
        <v>33</v>
      </c>
    </row>
    <row r="560" spans="2:11">
      <c r="B560" s="69">
        <v>249</v>
      </c>
      <c r="C560" s="67" t="s">
        <v>703</v>
      </c>
      <c r="D560" s="68"/>
      <c r="E560" s="68"/>
      <c r="F560" s="68"/>
      <c r="G560" s="68"/>
      <c r="H560" s="71">
        <v>23</v>
      </c>
      <c r="I560" s="70">
        <v>13.294797687861271</v>
      </c>
      <c r="J560" s="70">
        <v>3</v>
      </c>
      <c r="K560" s="199">
        <v>0.47120000000000001</v>
      </c>
    </row>
    <row r="561" spans="2:12">
      <c r="B561" s="75">
        <v>144</v>
      </c>
      <c r="C561" s="73" t="s">
        <v>599</v>
      </c>
      <c r="D561" s="74"/>
      <c r="E561" s="74"/>
      <c r="F561" s="74"/>
      <c r="G561" s="74"/>
      <c r="H561" s="77">
        <v>21</v>
      </c>
      <c r="I561" s="76">
        <v>12.138728323699421</v>
      </c>
      <c r="J561" s="76">
        <v>2.81</v>
      </c>
      <c r="K561" s="108">
        <v>0.55649999999999999</v>
      </c>
    </row>
    <row r="562" spans="2:12">
      <c r="B562" s="75">
        <v>463</v>
      </c>
      <c r="C562" s="67" t="s">
        <v>658</v>
      </c>
      <c r="D562" s="68"/>
      <c r="E562" s="68"/>
      <c r="F562" s="68"/>
      <c r="G562" s="68"/>
      <c r="H562" s="262">
        <v>18</v>
      </c>
      <c r="I562" s="76">
        <v>10.404624277456648</v>
      </c>
      <c r="J562" s="81">
        <v>3.39</v>
      </c>
      <c r="K562" s="200">
        <v>0.50800000000000001</v>
      </c>
    </row>
    <row r="563" spans="2:12">
      <c r="B563" s="72">
        <v>139</v>
      </c>
      <c r="C563" s="84" t="s">
        <v>601</v>
      </c>
      <c r="D563" s="66"/>
      <c r="E563" s="66"/>
      <c r="F563" s="66"/>
      <c r="G563" s="66"/>
      <c r="H563" s="77">
        <v>7</v>
      </c>
      <c r="I563" s="78">
        <v>4.0462427745664744</v>
      </c>
      <c r="J563" s="76">
        <v>3.43</v>
      </c>
      <c r="K563" s="201">
        <v>0.51470000000000005</v>
      </c>
    </row>
    <row r="564" spans="2:12" ht="13.5" thickBot="1">
      <c r="B564" s="72">
        <v>113</v>
      </c>
      <c r="C564" s="84" t="s">
        <v>704</v>
      </c>
      <c r="D564" s="82"/>
      <c r="E564" s="82"/>
      <c r="F564" s="82"/>
      <c r="G564" s="82"/>
      <c r="H564" s="77">
        <v>6</v>
      </c>
      <c r="I564" s="107">
        <v>3.4682080924855492</v>
      </c>
      <c r="J564" s="76">
        <v>3.5</v>
      </c>
      <c r="K564" s="108">
        <v>0.31409999999999999</v>
      </c>
    </row>
    <row r="565" spans="2:12" ht="13.5" thickBot="1">
      <c r="B565" s="318" t="s">
        <v>276</v>
      </c>
      <c r="C565" s="90"/>
      <c r="D565" s="90"/>
      <c r="E565" s="90"/>
      <c r="F565" s="90"/>
      <c r="G565" s="90"/>
      <c r="H565" s="322">
        <v>173</v>
      </c>
      <c r="I565" s="319">
        <v>100</v>
      </c>
      <c r="J565" s="320">
        <v>3.14</v>
      </c>
      <c r="K565" s="321">
        <v>0.55549999999999999</v>
      </c>
      <c r="L565" s="369"/>
    </row>
    <row r="566" spans="2:12">
      <c r="B566" s="85"/>
      <c r="C566" s="85"/>
      <c r="D566" s="85"/>
      <c r="E566" s="85"/>
      <c r="F566" s="85"/>
      <c r="G566" s="85"/>
      <c r="I566" s="121"/>
      <c r="J566" s="87"/>
      <c r="K566" s="86"/>
    </row>
    <row r="567" spans="2:12">
      <c r="B567" s="85"/>
      <c r="C567" s="85"/>
      <c r="D567" s="85"/>
      <c r="E567" s="85"/>
      <c r="F567" s="85"/>
      <c r="G567" s="85"/>
      <c r="I567" s="121"/>
      <c r="J567" s="87"/>
      <c r="K567" s="86"/>
    </row>
    <row r="568" spans="2:12">
      <c r="B568" s="85"/>
      <c r="C568" s="85"/>
      <c r="D568" s="85"/>
      <c r="E568" s="85"/>
      <c r="F568" s="85"/>
      <c r="G568" s="85"/>
      <c r="I568" s="121"/>
      <c r="J568" s="87"/>
      <c r="K568" s="86"/>
    </row>
    <row r="569" spans="2:12" ht="13.5" thickBot="1">
      <c r="B569" s="85"/>
      <c r="C569" s="85"/>
      <c r="D569" s="85"/>
      <c r="E569" s="85"/>
      <c r="F569" s="85"/>
      <c r="G569" s="85"/>
      <c r="I569" s="121"/>
      <c r="J569" s="87"/>
      <c r="K569" s="86"/>
    </row>
    <row r="570" spans="2:12" ht="13.5" thickBot="1">
      <c r="B570" s="450" t="s">
        <v>178</v>
      </c>
      <c r="C570" s="451"/>
      <c r="D570" s="452"/>
      <c r="F570" s="264">
        <v>2018</v>
      </c>
      <c r="G570" s="218"/>
      <c r="I570" s="152"/>
      <c r="J570" s="152"/>
      <c r="K570" s="152"/>
    </row>
    <row r="571" spans="2:12">
      <c r="B571" s="290"/>
      <c r="C571" s="290"/>
      <c r="D571" s="290"/>
      <c r="F571" s="265"/>
      <c r="I571" s="152"/>
      <c r="J571" s="152"/>
      <c r="K571" s="152"/>
    </row>
    <row r="572" spans="2:12" ht="13.5" thickBot="1">
      <c r="I572" s="152"/>
      <c r="J572" s="152"/>
      <c r="K572" s="152"/>
    </row>
    <row r="573" spans="2:12">
      <c r="B573" s="57" t="s">
        <v>371</v>
      </c>
      <c r="C573" s="58"/>
      <c r="D573" s="59"/>
      <c r="F573" s="266">
        <v>85.5</v>
      </c>
      <c r="I573" s="152"/>
      <c r="J573" s="152"/>
      <c r="K573" s="152"/>
    </row>
    <row r="574" spans="2:12">
      <c r="B574" s="60" t="s">
        <v>261</v>
      </c>
      <c r="C574" s="25"/>
      <c r="D574" s="61"/>
      <c r="F574" s="267">
        <v>3077</v>
      </c>
      <c r="I574" s="152"/>
      <c r="J574" s="152"/>
      <c r="K574" s="152"/>
    </row>
    <row r="575" spans="2:12">
      <c r="B575" s="60" t="s">
        <v>373</v>
      </c>
      <c r="C575" s="25"/>
      <c r="D575" s="61"/>
      <c r="F575" s="282">
        <v>85.6</v>
      </c>
      <c r="I575" s="152"/>
      <c r="J575" s="152"/>
      <c r="K575" s="152"/>
    </row>
    <row r="576" spans="2:12">
      <c r="B576" s="60" t="s">
        <v>61</v>
      </c>
      <c r="C576" s="25"/>
      <c r="D576" s="61"/>
      <c r="F576" s="268">
        <v>8.5</v>
      </c>
      <c r="I576" s="152"/>
      <c r="J576" s="152"/>
      <c r="K576" s="152"/>
    </row>
    <row r="577" spans="2:11">
      <c r="B577" s="60" t="s">
        <v>374</v>
      </c>
      <c r="C577" s="25"/>
      <c r="D577" s="61"/>
      <c r="F577" s="267">
        <v>8299</v>
      </c>
      <c r="I577" s="152"/>
      <c r="J577" s="152"/>
      <c r="K577" s="152"/>
    </row>
    <row r="578" spans="2:11">
      <c r="B578" s="60" t="s">
        <v>375</v>
      </c>
      <c r="C578" s="25"/>
      <c r="D578" s="61"/>
      <c r="F578" s="267">
        <v>13848</v>
      </c>
      <c r="I578" s="152"/>
      <c r="J578" s="152"/>
      <c r="K578" s="152"/>
    </row>
    <row r="579" spans="2:11">
      <c r="B579" s="60" t="s">
        <v>376</v>
      </c>
      <c r="C579" s="25"/>
      <c r="D579" s="61"/>
      <c r="F579" s="267">
        <f>F578+F577</f>
        <v>22147</v>
      </c>
      <c r="I579" s="152"/>
      <c r="J579" s="152"/>
      <c r="K579" s="152"/>
    </row>
    <row r="580" spans="2:11">
      <c r="B580" s="60" t="s">
        <v>377</v>
      </c>
      <c r="C580" s="25"/>
      <c r="D580" s="61"/>
      <c r="F580" s="268">
        <f>F578/F577</f>
        <v>1.6686347752741295</v>
      </c>
      <c r="I580" s="152"/>
      <c r="J580" s="152"/>
      <c r="K580" s="152"/>
    </row>
    <row r="581" spans="2:11">
      <c r="B581" s="60" t="s">
        <v>395</v>
      </c>
      <c r="C581" s="25"/>
      <c r="D581" s="61"/>
      <c r="F581" s="260">
        <v>622</v>
      </c>
      <c r="I581" s="152"/>
      <c r="J581" s="152"/>
      <c r="K581" s="152"/>
    </row>
    <row r="582" spans="2:11">
      <c r="B582" s="60" t="s">
        <v>396</v>
      </c>
      <c r="C582" s="25"/>
      <c r="D582" s="61"/>
      <c r="F582" s="260">
        <v>153</v>
      </c>
      <c r="I582" s="152"/>
      <c r="J582" s="152"/>
      <c r="K582" s="152"/>
    </row>
    <row r="583" spans="2:11">
      <c r="B583" s="60" t="s">
        <v>397</v>
      </c>
      <c r="C583" s="25"/>
      <c r="D583" s="61"/>
      <c r="F583" s="260">
        <f>SUM(F581:F582)</f>
        <v>775</v>
      </c>
      <c r="I583" s="152"/>
      <c r="J583" s="152"/>
      <c r="K583" s="152"/>
    </row>
    <row r="584" spans="2:11">
      <c r="B584" s="60" t="s">
        <v>378</v>
      </c>
      <c r="C584" s="25"/>
      <c r="D584" s="61"/>
      <c r="F584" s="268">
        <v>67.7</v>
      </c>
      <c r="I584" s="152"/>
      <c r="J584" s="152"/>
      <c r="K584" s="152"/>
    </row>
    <row r="585" spans="2:11">
      <c r="B585" s="60" t="s">
        <v>169</v>
      </c>
      <c r="C585" s="25"/>
      <c r="D585" s="61"/>
      <c r="F585" s="291">
        <v>13</v>
      </c>
      <c r="I585" s="152"/>
      <c r="J585" s="152"/>
      <c r="K585" s="152"/>
    </row>
    <row r="586" spans="2:11" ht="13.5" thickBot="1">
      <c r="B586" s="62" t="s">
        <v>379</v>
      </c>
      <c r="C586" s="63"/>
      <c r="D586" s="64"/>
      <c r="F586" s="261">
        <v>2812</v>
      </c>
      <c r="G586" s="65"/>
      <c r="I586" s="152"/>
      <c r="J586" s="152"/>
      <c r="K586" s="152"/>
    </row>
    <row r="587" spans="2:11">
      <c r="I587" s="152"/>
      <c r="J587" s="152"/>
      <c r="K587" s="152"/>
    </row>
    <row r="588" spans="2:11">
      <c r="I588" s="152"/>
      <c r="J588" s="152"/>
      <c r="K588" s="152"/>
    </row>
    <row r="589" spans="2:11" ht="13.5" thickBot="1">
      <c r="I589" s="152"/>
      <c r="J589" s="152"/>
      <c r="K589" s="152"/>
    </row>
    <row r="590" spans="2:11" ht="13.5" thickBot="1">
      <c r="B590" s="248" t="s">
        <v>380</v>
      </c>
      <c r="C590" s="249" t="s">
        <v>381</v>
      </c>
      <c r="D590" s="250"/>
      <c r="E590" s="250"/>
      <c r="F590" s="250"/>
      <c r="G590" s="250"/>
      <c r="H590" s="252" t="s">
        <v>382</v>
      </c>
      <c r="I590" s="251" t="s">
        <v>383</v>
      </c>
      <c r="J590" s="252" t="s">
        <v>384</v>
      </c>
      <c r="K590" s="253" t="s">
        <v>33</v>
      </c>
    </row>
    <row r="591" spans="2:11">
      <c r="B591" s="69">
        <v>175</v>
      </c>
      <c r="C591" s="67" t="s">
        <v>705</v>
      </c>
      <c r="D591" s="68"/>
      <c r="E591" s="68"/>
      <c r="F591" s="68"/>
      <c r="G591" s="68"/>
      <c r="H591" s="71">
        <v>556</v>
      </c>
      <c r="I591" s="70">
        <v>17.987706243934003</v>
      </c>
      <c r="J591" s="70">
        <v>4.9400000000000004</v>
      </c>
      <c r="K591" s="199">
        <v>2.2061000000000002</v>
      </c>
    </row>
    <row r="592" spans="2:11">
      <c r="B592" s="75">
        <v>163</v>
      </c>
      <c r="C592" s="73" t="s">
        <v>706</v>
      </c>
      <c r="D592" s="74"/>
      <c r="E592" s="74"/>
      <c r="F592" s="74"/>
      <c r="G592" s="74"/>
      <c r="H592" s="77">
        <v>326</v>
      </c>
      <c r="I592" s="76">
        <v>10.54674862504044</v>
      </c>
      <c r="J592" s="76">
        <v>14.4</v>
      </c>
      <c r="K592" s="108">
        <v>4.1201999999999996</v>
      </c>
    </row>
    <row r="593" spans="2:12">
      <c r="B593" s="75">
        <v>174</v>
      </c>
      <c r="C593" s="67" t="s">
        <v>707</v>
      </c>
      <c r="D593" s="68"/>
      <c r="E593" s="68"/>
      <c r="F593" s="68"/>
      <c r="G593" s="68"/>
      <c r="H593" s="262">
        <v>314</v>
      </c>
      <c r="I593" s="76">
        <v>10.158524749272081</v>
      </c>
      <c r="J593" s="81">
        <v>5.5</v>
      </c>
      <c r="K593" s="200">
        <v>2.1204999999999998</v>
      </c>
    </row>
    <row r="594" spans="2:12">
      <c r="B594" s="72">
        <v>194</v>
      </c>
      <c r="C594" s="84" t="s">
        <v>695</v>
      </c>
      <c r="D594" s="66"/>
      <c r="E594" s="66"/>
      <c r="F594" s="66"/>
      <c r="G594" s="66"/>
      <c r="H594" s="77">
        <v>162</v>
      </c>
      <c r="I594" s="78">
        <v>5.2410223228728565</v>
      </c>
      <c r="J594" s="76">
        <v>10.17</v>
      </c>
      <c r="K594" s="201">
        <v>0.71379999999999999</v>
      </c>
    </row>
    <row r="595" spans="2:12" ht="13.5" thickBot="1">
      <c r="B595" s="72">
        <v>166</v>
      </c>
      <c r="C595" s="84" t="s">
        <v>613</v>
      </c>
      <c r="D595" s="82"/>
      <c r="E595" s="82"/>
      <c r="F595" s="82"/>
      <c r="G595" s="82"/>
      <c r="H595" s="77">
        <v>139</v>
      </c>
      <c r="I595" s="107">
        <v>4.4969265609835007</v>
      </c>
      <c r="J595" s="76">
        <v>13.48</v>
      </c>
      <c r="K595" s="108">
        <v>3.2578999999999998</v>
      </c>
    </row>
    <row r="596" spans="2:12" ht="13.5" thickBot="1">
      <c r="B596" s="318" t="s">
        <v>276</v>
      </c>
      <c r="C596" s="90"/>
      <c r="D596" s="90"/>
      <c r="E596" s="90"/>
      <c r="F596" s="90"/>
      <c r="G596" s="90"/>
      <c r="H596" s="322">
        <v>3091</v>
      </c>
      <c r="I596" s="319">
        <v>100</v>
      </c>
      <c r="J596" s="320">
        <v>8.52</v>
      </c>
      <c r="K596" s="321">
        <v>2.2035</v>
      </c>
      <c r="L596" s="369"/>
    </row>
    <row r="597" spans="2:12">
      <c r="B597" s="85"/>
      <c r="C597" s="85"/>
      <c r="D597" s="85"/>
      <c r="E597" s="85"/>
      <c r="F597" s="85"/>
      <c r="G597" s="85"/>
      <c r="I597" s="121"/>
      <c r="J597" s="87"/>
      <c r="K597" s="86"/>
    </row>
    <row r="598" spans="2:12">
      <c r="B598" s="85"/>
      <c r="C598" s="85"/>
      <c r="D598" s="85"/>
      <c r="E598" s="85"/>
      <c r="F598" s="85"/>
      <c r="G598" s="85"/>
      <c r="I598" s="121"/>
      <c r="J598" s="87"/>
      <c r="K598" s="86"/>
    </row>
    <row r="599" spans="2:12">
      <c r="B599" s="85"/>
      <c r="C599" s="85"/>
      <c r="D599" s="85"/>
      <c r="E599" s="85"/>
      <c r="F599" s="85"/>
      <c r="G599" s="85"/>
      <c r="I599" s="121"/>
      <c r="J599" s="87"/>
      <c r="K599" s="86"/>
    </row>
    <row r="600" spans="2:12">
      <c r="B600" s="85"/>
      <c r="C600" s="85"/>
      <c r="D600" s="85"/>
      <c r="E600" s="85"/>
      <c r="F600" s="85"/>
      <c r="G600" s="85"/>
      <c r="I600" s="121"/>
      <c r="J600" s="87"/>
      <c r="K600" s="86"/>
    </row>
    <row r="601" spans="2:12" ht="13.5" thickBot="1">
      <c r="B601" s="85"/>
      <c r="C601" s="85"/>
      <c r="D601" s="85"/>
      <c r="E601" s="85"/>
      <c r="F601" s="85"/>
      <c r="G601" s="85"/>
      <c r="I601" s="121"/>
      <c r="J601" s="87"/>
      <c r="K601" s="86"/>
    </row>
    <row r="602" spans="2:12" ht="13.5" thickBot="1">
      <c r="B602" s="441" t="s">
        <v>179</v>
      </c>
      <c r="C602" s="442"/>
      <c r="D602" s="443"/>
      <c r="F602" s="264">
        <v>2018</v>
      </c>
      <c r="G602" s="218"/>
      <c r="I602" s="152"/>
      <c r="J602" s="152"/>
      <c r="K602" s="152"/>
    </row>
    <row r="603" spans="2:12" ht="13.5" thickBot="1">
      <c r="B603" s="444" t="s">
        <v>192</v>
      </c>
      <c r="C603" s="445"/>
      <c r="D603" s="446"/>
      <c r="F603" s="265"/>
      <c r="I603" s="152"/>
      <c r="J603" s="152"/>
      <c r="K603" s="152"/>
    </row>
    <row r="604" spans="2:12" ht="13.5" thickBot="1">
      <c r="I604" s="152"/>
      <c r="J604" s="152"/>
      <c r="K604" s="152"/>
    </row>
    <row r="605" spans="2:12">
      <c r="B605" s="57" t="s">
        <v>371</v>
      </c>
      <c r="C605" s="58"/>
      <c r="D605" s="59"/>
      <c r="F605" s="266">
        <v>50.5</v>
      </c>
      <c r="I605" s="152"/>
      <c r="J605" s="152"/>
      <c r="K605" s="152"/>
    </row>
    <row r="606" spans="2:12">
      <c r="B606" s="60" t="s">
        <v>261</v>
      </c>
      <c r="C606" s="25"/>
      <c r="D606" s="61"/>
      <c r="F606" s="267">
        <v>2431</v>
      </c>
      <c r="I606" s="152"/>
      <c r="J606" s="152"/>
      <c r="K606" s="152"/>
    </row>
    <row r="607" spans="2:12">
      <c r="B607" s="60" t="s">
        <v>373</v>
      </c>
      <c r="C607" s="25"/>
      <c r="D607" s="61"/>
      <c r="F607" s="282">
        <v>91.6</v>
      </c>
      <c r="I607" s="152"/>
      <c r="J607" s="152"/>
      <c r="K607" s="152"/>
    </row>
    <row r="608" spans="2:12">
      <c r="B608" s="60" t="s">
        <v>61</v>
      </c>
      <c r="C608" s="25"/>
      <c r="D608" s="61"/>
      <c r="F608" s="268">
        <v>6.9</v>
      </c>
      <c r="I608" s="152"/>
      <c r="J608" s="152"/>
      <c r="K608" s="152"/>
    </row>
    <row r="609" spans="2:12" s="218" customFormat="1">
      <c r="B609" s="221" t="s">
        <v>374</v>
      </c>
      <c r="C609" s="222"/>
      <c r="D609" s="223"/>
      <c r="F609" s="292">
        <v>8299</v>
      </c>
      <c r="H609" s="323"/>
      <c r="I609" s="226"/>
      <c r="J609" s="226"/>
      <c r="K609" s="226"/>
    </row>
    <row r="610" spans="2:12" s="218" customFormat="1">
      <c r="B610" s="221" t="s">
        <v>375</v>
      </c>
      <c r="C610" s="222"/>
      <c r="D610" s="223"/>
      <c r="F610" s="292">
        <v>12518</v>
      </c>
      <c r="H610" s="323"/>
      <c r="I610" s="226"/>
      <c r="J610" s="226"/>
      <c r="K610" s="226"/>
    </row>
    <row r="611" spans="2:12">
      <c r="B611" s="60" t="s">
        <v>376</v>
      </c>
      <c r="C611" s="25"/>
      <c r="D611" s="61"/>
      <c r="F611" s="267">
        <f>F610+F609</f>
        <v>20817</v>
      </c>
      <c r="I611" s="152"/>
      <c r="J611" s="152"/>
      <c r="K611" s="152"/>
    </row>
    <row r="612" spans="2:12">
      <c r="B612" s="60" t="s">
        <v>377</v>
      </c>
      <c r="C612" s="25"/>
      <c r="D612" s="61"/>
      <c r="F612" s="268">
        <f>F610/F609</f>
        <v>1.5083745029521629</v>
      </c>
      <c r="I612" s="152"/>
      <c r="J612" s="152"/>
      <c r="K612" s="152"/>
    </row>
    <row r="613" spans="2:12">
      <c r="B613" s="60" t="s">
        <v>378</v>
      </c>
      <c r="C613" s="25"/>
      <c r="D613" s="61"/>
      <c r="F613" s="268">
        <v>80.8</v>
      </c>
      <c r="I613" s="152"/>
      <c r="J613" s="152"/>
      <c r="K613" s="152"/>
    </row>
    <row r="614" spans="2:12" ht="13.5" thickBot="1">
      <c r="B614" s="62" t="s">
        <v>379</v>
      </c>
      <c r="C614" s="63"/>
      <c r="D614" s="64"/>
      <c r="F614" s="261">
        <v>2812</v>
      </c>
      <c r="G614" s="65"/>
      <c r="I614" s="152"/>
      <c r="J614" s="152"/>
      <c r="K614" s="152"/>
    </row>
    <row r="615" spans="2:12">
      <c r="I615" s="152"/>
      <c r="J615" s="152"/>
      <c r="K615" s="152"/>
    </row>
    <row r="616" spans="2:12">
      <c r="I616" s="152"/>
      <c r="J616" s="152"/>
      <c r="K616" s="152"/>
    </row>
    <row r="617" spans="2:12" ht="13.5" thickBot="1">
      <c r="I617" s="152"/>
      <c r="J617" s="152"/>
      <c r="K617" s="152"/>
    </row>
    <row r="618" spans="2:12" ht="13.5" thickBot="1">
      <c r="B618" s="248" t="s">
        <v>380</v>
      </c>
      <c r="C618" s="249" t="s">
        <v>381</v>
      </c>
      <c r="D618" s="250"/>
      <c r="E618" s="250"/>
      <c r="F618" s="250"/>
      <c r="G618" s="250"/>
      <c r="H618" s="252" t="s">
        <v>382</v>
      </c>
      <c r="I618" s="251" t="s">
        <v>383</v>
      </c>
      <c r="J618" s="252" t="s">
        <v>384</v>
      </c>
      <c r="K618" s="253" t="s">
        <v>33</v>
      </c>
    </row>
    <row r="619" spans="2:12">
      <c r="B619" s="69">
        <v>175</v>
      </c>
      <c r="C619" s="67" t="s">
        <v>705</v>
      </c>
      <c r="D619" s="68"/>
      <c r="E619" s="68"/>
      <c r="F619" s="68"/>
      <c r="G619" s="68"/>
      <c r="H619" s="71">
        <v>548</v>
      </c>
      <c r="I619" s="70">
        <v>23.249893932965634</v>
      </c>
      <c r="J619" s="70">
        <v>4.8099999999999996</v>
      </c>
      <c r="K619" s="199">
        <v>2.1890000000000001</v>
      </c>
    </row>
    <row r="620" spans="2:12">
      <c r="B620" s="75">
        <v>174</v>
      </c>
      <c r="C620" s="73" t="s">
        <v>612</v>
      </c>
      <c r="D620" s="74"/>
      <c r="E620" s="74"/>
      <c r="F620" s="74"/>
      <c r="G620" s="74"/>
      <c r="H620" s="77">
        <v>304</v>
      </c>
      <c r="I620" s="76">
        <v>12.897751378871448</v>
      </c>
      <c r="J620" s="76">
        <v>5.48</v>
      </c>
      <c r="K620" s="108">
        <v>2.0914000000000001</v>
      </c>
    </row>
    <row r="621" spans="2:12">
      <c r="B621" s="75">
        <v>194</v>
      </c>
      <c r="C621" s="67" t="s">
        <v>695</v>
      </c>
      <c r="D621" s="68"/>
      <c r="E621" s="68"/>
      <c r="F621" s="68"/>
      <c r="G621" s="68"/>
      <c r="H621" s="262">
        <v>161</v>
      </c>
      <c r="I621" s="76">
        <v>6.8307170131523121</v>
      </c>
      <c r="J621" s="81">
        <v>10.16</v>
      </c>
      <c r="K621" s="200">
        <v>0.71440000000000003</v>
      </c>
    </row>
    <row r="622" spans="2:12">
      <c r="B622" s="72">
        <v>190</v>
      </c>
      <c r="C622" s="84" t="s">
        <v>708</v>
      </c>
      <c r="D622" s="66"/>
      <c r="E622" s="66"/>
      <c r="F622" s="66"/>
      <c r="G622" s="66"/>
      <c r="H622" s="77">
        <v>116</v>
      </c>
      <c r="I622" s="78">
        <v>4.9215103945693679</v>
      </c>
      <c r="J622" s="76">
        <v>6.87</v>
      </c>
      <c r="K622" s="201">
        <v>0.83560000000000001</v>
      </c>
    </row>
    <row r="623" spans="2:12" ht="13.5" thickBot="1">
      <c r="B623" s="72">
        <v>192</v>
      </c>
      <c r="C623" s="84" t="s">
        <v>709</v>
      </c>
      <c r="D623" s="82"/>
      <c r="E623" s="82"/>
      <c r="F623" s="82"/>
      <c r="G623" s="82"/>
      <c r="H623" s="77">
        <v>114</v>
      </c>
      <c r="I623" s="107">
        <v>4.8366567670767928</v>
      </c>
      <c r="J623" s="76">
        <v>5.57</v>
      </c>
      <c r="K623" s="108">
        <v>0.92090000000000005</v>
      </c>
    </row>
    <row r="624" spans="2:12" ht="13.5" thickBot="1">
      <c r="B624" s="318" t="s">
        <v>276</v>
      </c>
      <c r="C624" s="90"/>
      <c r="D624" s="90"/>
      <c r="E624" s="90"/>
      <c r="F624" s="90"/>
      <c r="G624" s="90"/>
      <c r="H624" s="322"/>
      <c r="I624" s="319"/>
      <c r="J624" s="320"/>
      <c r="K624" s="321"/>
      <c r="L624" s="369"/>
    </row>
    <row r="625" spans="1:11">
      <c r="I625" s="152"/>
      <c r="J625" s="152"/>
      <c r="K625" s="152"/>
    </row>
    <row r="626" spans="1:11">
      <c r="I626" s="152"/>
      <c r="J626" s="152"/>
      <c r="K626" s="152"/>
    </row>
    <row r="627" spans="1:11">
      <c r="I627" s="152"/>
      <c r="J627" s="152"/>
      <c r="K627" s="152"/>
    </row>
    <row r="628" spans="1:11">
      <c r="I628" s="152"/>
      <c r="J628" s="152"/>
      <c r="K628" s="152"/>
    </row>
    <row r="629" spans="1:11" ht="13.5" thickBot="1">
      <c r="I629" s="152"/>
      <c r="J629" s="152"/>
      <c r="K629" s="152"/>
    </row>
    <row r="630" spans="1:11" ht="13.5" thickBot="1">
      <c r="B630" s="441" t="s">
        <v>179</v>
      </c>
      <c r="C630" s="442"/>
      <c r="D630" s="443"/>
      <c r="F630" s="264">
        <v>2018</v>
      </c>
      <c r="G630" s="218"/>
      <c r="I630" s="152"/>
      <c r="J630" s="152"/>
      <c r="K630" s="152"/>
    </row>
    <row r="631" spans="1:11" ht="13.5" thickBot="1">
      <c r="B631" s="444" t="s">
        <v>63</v>
      </c>
      <c r="C631" s="445"/>
      <c r="D631" s="446"/>
      <c r="F631" s="265"/>
      <c r="I631" s="152"/>
      <c r="J631" s="152"/>
      <c r="K631" s="152"/>
    </row>
    <row r="632" spans="1:11" ht="13.5" thickBot="1">
      <c r="I632" s="152"/>
      <c r="J632" s="152"/>
      <c r="K632" s="152"/>
    </row>
    <row r="633" spans="1:11">
      <c r="B633" s="57" t="s">
        <v>371</v>
      </c>
      <c r="C633" s="58"/>
      <c r="D633" s="59"/>
      <c r="F633" s="271">
        <v>19</v>
      </c>
      <c r="I633" s="152"/>
      <c r="J633" s="152"/>
      <c r="K633" s="152"/>
    </row>
    <row r="634" spans="1:11">
      <c r="B634" s="60" t="s">
        <v>261</v>
      </c>
      <c r="C634" s="25"/>
      <c r="D634" s="61"/>
      <c r="F634" s="269">
        <v>543</v>
      </c>
      <c r="I634" s="152"/>
      <c r="J634" s="152"/>
      <c r="K634" s="152"/>
    </row>
    <row r="635" spans="1:11">
      <c r="B635" s="60" t="s">
        <v>373</v>
      </c>
      <c r="C635" s="25"/>
      <c r="D635" s="61"/>
      <c r="F635" s="259">
        <v>81.599999999999994</v>
      </c>
      <c r="I635" s="152"/>
      <c r="J635" s="152"/>
      <c r="K635" s="152"/>
    </row>
    <row r="636" spans="1:11">
      <c r="B636" s="60" t="s">
        <v>172</v>
      </c>
      <c r="C636" s="25"/>
      <c r="D636" s="61"/>
      <c r="F636" s="259">
        <v>14</v>
      </c>
      <c r="I636" s="152"/>
      <c r="J636" s="152"/>
      <c r="K636" s="152"/>
    </row>
    <row r="637" spans="1:11">
      <c r="B637" s="60" t="s">
        <v>374</v>
      </c>
      <c r="C637" s="25"/>
      <c r="D637" s="61"/>
      <c r="F637" s="260">
        <v>0</v>
      </c>
      <c r="I637" s="152"/>
      <c r="J637" s="152"/>
      <c r="K637" s="152"/>
    </row>
    <row r="638" spans="1:11">
      <c r="A638" t="s">
        <v>270</v>
      </c>
      <c r="B638" s="60" t="s">
        <v>375</v>
      </c>
      <c r="C638" s="25"/>
      <c r="D638" s="61"/>
      <c r="F638" s="260">
        <v>1330</v>
      </c>
      <c r="I638" s="152"/>
      <c r="J638" s="152"/>
      <c r="K638" s="152"/>
    </row>
    <row r="639" spans="1:11">
      <c r="B639" s="60" t="s">
        <v>376</v>
      </c>
      <c r="C639" s="25"/>
      <c r="D639" s="61"/>
      <c r="F639" s="269">
        <f>SUM(F637:F638)</f>
        <v>1330</v>
      </c>
      <c r="I639" s="152"/>
      <c r="J639" s="152"/>
      <c r="K639" s="152"/>
    </row>
    <row r="640" spans="1:11">
      <c r="B640" s="60" t="s">
        <v>395</v>
      </c>
      <c r="C640" s="25"/>
      <c r="D640" s="61"/>
      <c r="F640" s="260">
        <v>622</v>
      </c>
      <c r="I640" s="152"/>
      <c r="J640" s="152"/>
      <c r="K640" s="152"/>
    </row>
    <row r="641" spans="2:12">
      <c r="B641" s="60" t="s">
        <v>396</v>
      </c>
      <c r="C641" s="25"/>
      <c r="D641" s="61"/>
      <c r="F641" s="260">
        <v>153</v>
      </c>
      <c r="I641" s="152"/>
      <c r="J641" s="152"/>
      <c r="K641" s="152"/>
    </row>
    <row r="642" spans="2:12">
      <c r="B642" s="60" t="s">
        <v>397</v>
      </c>
      <c r="C642" s="25"/>
      <c r="D642" s="61"/>
      <c r="F642" s="260">
        <f>SUM(F640:F641)</f>
        <v>775</v>
      </c>
      <c r="I642" s="152"/>
      <c r="J642" s="152"/>
      <c r="K642" s="152"/>
    </row>
    <row r="643" spans="2:12">
      <c r="B643" s="60" t="s">
        <v>378</v>
      </c>
      <c r="C643" s="25"/>
      <c r="D643" s="61"/>
      <c r="F643" s="259">
        <v>4.2</v>
      </c>
      <c r="I643" s="152"/>
      <c r="J643" s="152"/>
      <c r="K643" s="152"/>
    </row>
    <row r="644" spans="2:12" ht="13.5" thickBot="1">
      <c r="B644" s="62" t="s">
        <v>398</v>
      </c>
      <c r="C644" s="63"/>
      <c r="D644" s="64"/>
      <c r="F644" s="263">
        <v>13</v>
      </c>
      <c r="I644" s="152"/>
      <c r="J644" s="152"/>
      <c r="K644" s="152"/>
    </row>
    <row r="645" spans="2:12">
      <c r="B645" s="25"/>
      <c r="C645" s="25"/>
      <c r="D645" s="25"/>
      <c r="E645" s="25"/>
      <c r="F645" s="25"/>
      <c r="G645" s="25"/>
      <c r="I645" s="152"/>
      <c r="J645" s="152"/>
      <c r="K645" s="152"/>
    </row>
    <row r="646" spans="2:12">
      <c r="I646" s="152"/>
      <c r="J646" s="152"/>
      <c r="K646" s="152"/>
    </row>
    <row r="647" spans="2:12" ht="13.5" thickBot="1">
      <c r="I647" s="152"/>
      <c r="J647" s="152"/>
      <c r="K647" s="152"/>
    </row>
    <row r="648" spans="2:12" ht="13.5" thickBot="1">
      <c r="B648" s="248" t="s">
        <v>380</v>
      </c>
      <c r="C648" s="249" t="s">
        <v>381</v>
      </c>
      <c r="D648" s="250"/>
      <c r="E648" s="250"/>
      <c r="F648" s="250"/>
      <c r="G648" s="250"/>
      <c r="H648" s="252" t="s">
        <v>382</v>
      </c>
      <c r="I648" s="251" t="s">
        <v>383</v>
      </c>
      <c r="J648" s="252" t="s">
        <v>384</v>
      </c>
      <c r="K648" s="253" t="s">
        <v>33</v>
      </c>
    </row>
    <row r="649" spans="2:12">
      <c r="B649" s="69">
        <v>163</v>
      </c>
      <c r="C649" s="67" t="s">
        <v>706</v>
      </c>
      <c r="D649" s="68"/>
      <c r="E649" s="68"/>
      <c r="F649" s="68"/>
      <c r="G649" s="68"/>
      <c r="H649" s="71">
        <v>305</v>
      </c>
      <c r="I649" s="70">
        <v>47.65625</v>
      </c>
      <c r="J649" s="70">
        <v>14.58</v>
      </c>
      <c r="K649" s="199">
        <v>4.0212000000000003</v>
      </c>
    </row>
    <row r="650" spans="2:12">
      <c r="B650" s="75">
        <v>166</v>
      </c>
      <c r="C650" s="73" t="s">
        <v>710</v>
      </c>
      <c r="D650" s="74"/>
      <c r="E650" s="74"/>
      <c r="F650" s="74"/>
      <c r="G650" s="74"/>
      <c r="H650" s="77">
        <v>134</v>
      </c>
      <c r="I650" s="76">
        <v>20.9375</v>
      </c>
      <c r="J650" s="76">
        <v>13.26</v>
      </c>
      <c r="K650" s="108">
        <v>3.1724999999999999</v>
      </c>
    </row>
    <row r="651" spans="2:12">
      <c r="B651" s="75">
        <v>167</v>
      </c>
      <c r="C651" s="67" t="s">
        <v>711</v>
      </c>
      <c r="D651" s="68"/>
      <c r="E651" s="68"/>
      <c r="F651" s="68"/>
      <c r="G651" s="68"/>
      <c r="H651" s="262">
        <v>27</v>
      </c>
      <c r="I651" s="76">
        <v>4.21875</v>
      </c>
      <c r="J651" s="81">
        <v>10.96</v>
      </c>
      <c r="K651" s="200">
        <v>3.2040000000000002</v>
      </c>
    </row>
    <row r="652" spans="2:12">
      <c r="B652" s="72">
        <v>165</v>
      </c>
      <c r="C652" s="84" t="s">
        <v>712</v>
      </c>
      <c r="D652" s="66"/>
      <c r="E652" s="66"/>
      <c r="F652" s="66"/>
      <c r="G652" s="66"/>
      <c r="H652" s="77">
        <v>15</v>
      </c>
      <c r="I652" s="78">
        <v>2.34375</v>
      </c>
      <c r="J652" s="76">
        <v>23.93</v>
      </c>
      <c r="K652" s="201">
        <v>4.5762999999999998</v>
      </c>
    </row>
    <row r="653" spans="2:12" ht="13.5" thickBot="1">
      <c r="B653" s="72">
        <v>169</v>
      </c>
      <c r="C653" s="84" t="s">
        <v>713</v>
      </c>
      <c r="D653" s="82"/>
      <c r="E653" s="82"/>
      <c r="F653" s="82"/>
      <c r="G653" s="82"/>
      <c r="H653" s="77">
        <v>8</v>
      </c>
      <c r="I653" s="107">
        <v>1.25</v>
      </c>
      <c r="J653" s="76">
        <v>20.25</v>
      </c>
      <c r="K653" s="108">
        <v>3.2081</v>
      </c>
    </row>
    <row r="654" spans="2:12" ht="13.5" thickBot="1">
      <c r="B654" s="318" t="s">
        <v>276</v>
      </c>
      <c r="C654" s="90"/>
      <c r="D654" s="90"/>
      <c r="E654" s="90"/>
      <c r="F654" s="90"/>
      <c r="G654" s="90"/>
      <c r="H654" s="322">
        <v>640</v>
      </c>
      <c r="I654" s="319">
        <v>100</v>
      </c>
      <c r="J654" s="320">
        <v>14.05</v>
      </c>
      <c r="K654" s="321">
        <v>3.5539999999999998</v>
      </c>
      <c r="L654" s="369"/>
    </row>
    <row r="655" spans="2:12">
      <c r="I655" s="152"/>
      <c r="J655" s="152"/>
      <c r="K655" s="152"/>
    </row>
    <row r="656" spans="2:12">
      <c r="I656" s="152"/>
      <c r="J656" s="152"/>
      <c r="K656" s="152"/>
    </row>
    <row r="657" spans="2:11">
      <c r="I657" s="152"/>
      <c r="J657" s="152"/>
      <c r="K657" s="152"/>
    </row>
    <row r="658" spans="2:11" ht="13.5" thickBot="1">
      <c r="I658" s="152"/>
      <c r="J658" s="152"/>
      <c r="K658" s="152"/>
    </row>
    <row r="659" spans="2:11" ht="13.5" thickBot="1">
      <c r="B659" s="441" t="s">
        <v>179</v>
      </c>
      <c r="C659" s="442"/>
      <c r="D659" s="443"/>
      <c r="F659" s="315">
        <v>2018</v>
      </c>
      <c r="I659" s="152"/>
      <c r="J659" s="152"/>
      <c r="K659" s="152"/>
    </row>
    <row r="660" spans="2:11" ht="13.5" thickBot="1">
      <c r="B660" s="447" t="s">
        <v>459</v>
      </c>
      <c r="C660" s="448"/>
      <c r="D660" s="449"/>
      <c r="E660" s="152"/>
      <c r="F660" s="152"/>
      <c r="G660" s="152"/>
      <c r="I660" s="152"/>
      <c r="J660" s="152"/>
      <c r="K660" s="152"/>
    </row>
    <row r="661" spans="2:11">
      <c r="B661" t="s">
        <v>270</v>
      </c>
      <c r="I661" s="152"/>
      <c r="J661" s="152"/>
      <c r="K661" s="152"/>
    </row>
    <row r="662" spans="2:11" ht="13.5" thickBot="1">
      <c r="E662" s="25"/>
      <c r="G662" s="222"/>
      <c r="I662" s="152"/>
      <c r="J662" s="152"/>
      <c r="K662" s="152"/>
    </row>
    <row r="663" spans="2:11">
      <c r="B663" s="57" t="s">
        <v>371</v>
      </c>
      <c r="C663" s="58"/>
      <c r="D663" s="59"/>
      <c r="E663" s="25"/>
      <c r="F663" s="324">
        <v>16</v>
      </c>
      <c r="G663" s="222"/>
      <c r="I663" s="152"/>
      <c r="J663" s="152"/>
      <c r="K663" s="152"/>
    </row>
    <row r="664" spans="2:11">
      <c r="B664" s="60" t="s">
        <v>261</v>
      </c>
      <c r="C664" s="25"/>
      <c r="D664" s="61"/>
      <c r="E664" s="25"/>
      <c r="F664" s="260">
        <v>103</v>
      </c>
      <c r="G664" s="25"/>
      <c r="I664" s="152"/>
      <c r="J664" s="152"/>
      <c r="K664" s="152"/>
    </row>
    <row r="665" spans="2:11">
      <c r="B665" s="60" t="s">
        <v>44</v>
      </c>
      <c r="C665" s="25"/>
      <c r="D665" s="61"/>
      <c r="E665" s="25"/>
      <c r="F665" s="260">
        <v>837</v>
      </c>
      <c r="G665" s="25"/>
      <c r="I665" s="152"/>
      <c r="J665" s="152"/>
      <c r="K665" s="152"/>
    </row>
    <row r="666" spans="2:11">
      <c r="B666" s="60" t="s">
        <v>373</v>
      </c>
      <c r="C666" s="25"/>
      <c r="D666" s="61"/>
      <c r="E666" s="25"/>
      <c r="F666" s="260">
        <v>71.2</v>
      </c>
      <c r="G666" s="25"/>
      <c r="I666" s="152"/>
      <c r="J666" s="152"/>
      <c r="K666" s="152"/>
    </row>
    <row r="667" spans="2:11">
      <c r="B667" s="60" t="s">
        <v>172</v>
      </c>
      <c r="C667" s="25"/>
      <c r="D667" s="61"/>
      <c r="E667" s="25"/>
      <c r="F667" s="260">
        <v>10.199999999999999</v>
      </c>
      <c r="G667" s="25"/>
      <c r="I667" s="152"/>
      <c r="J667" s="152"/>
      <c r="K667" s="152"/>
    </row>
    <row r="668" spans="2:11" ht="13.5" thickBot="1">
      <c r="B668" s="62" t="s">
        <v>378</v>
      </c>
      <c r="C668" s="63"/>
      <c r="D668" s="64"/>
      <c r="E668" s="25"/>
      <c r="F668" s="263">
        <v>92.2</v>
      </c>
      <c r="G668" s="25"/>
      <c r="I668" s="152"/>
      <c r="J668" s="152"/>
      <c r="K668" s="152"/>
    </row>
    <row r="669" spans="2:11">
      <c r="B669" s="25" t="s">
        <v>270</v>
      </c>
      <c r="C669" s="25"/>
      <c r="D669" s="25"/>
      <c r="E669" s="25"/>
      <c r="F669" s="25"/>
      <c r="G669" s="25"/>
      <c r="I669" s="152"/>
      <c r="J669" s="152"/>
      <c r="K669" s="152"/>
    </row>
    <row r="670" spans="2:11">
      <c r="B670" s="25" t="s">
        <v>270</v>
      </c>
      <c r="C670" s="25"/>
      <c r="D670" s="25"/>
      <c r="E670" s="25"/>
      <c r="F670" s="25"/>
      <c r="G670" s="25"/>
      <c r="I670" s="152"/>
      <c r="J670" s="152"/>
      <c r="K670" s="152"/>
    </row>
    <row r="671" spans="2:11" ht="13.5" thickBot="1">
      <c r="I671" s="152"/>
      <c r="J671" s="152"/>
      <c r="K671" s="152"/>
    </row>
    <row r="672" spans="2:11" ht="13.5" thickBot="1">
      <c r="B672" s="248" t="s">
        <v>380</v>
      </c>
      <c r="C672" s="249" t="s">
        <v>381</v>
      </c>
      <c r="D672" s="250"/>
      <c r="E672" s="250"/>
      <c r="F672" s="250"/>
      <c r="G672" s="250"/>
      <c r="H672" s="252" t="s">
        <v>382</v>
      </c>
      <c r="I672" s="251" t="s">
        <v>383</v>
      </c>
      <c r="J672" s="252" t="s">
        <v>384</v>
      </c>
      <c r="K672" s="253" t="s">
        <v>33</v>
      </c>
    </row>
    <row r="673" spans="2:12">
      <c r="B673" s="69">
        <v>163</v>
      </c>
      <c r="C673" s="67" t="s">
        <v>611</v>
      </c>
      <c r="D673" s="68"/>
      <c r="E673" s="68"/>
      <c r="F673" s="68"/>
      <c r="G673" s="68"/>
      <c r="H673" s="71">
        <v>14</v>
      </c>
      <c r="I673" s="70">
        <v>14.893617021276595</v>
      </c>
      <c r="J673" s="70">
        <v>13.86</v>
      </c>
      <c r="K673" s="199">
        <v>5.9471999999999996</v>
      </c>
    </row>
    <row r="674" spans="2:12">
      <c r="B674" s="75">
        <v>196</v>
      </c>
      <c r="C674" s="73" t="s">
        <v>627</v>
      </c>
      <c r="D674" s="74"/>
      <c r="E674" s="74"/>
      <c r="F674" s="74"/>
      <c r="G674" s="74"/>
      <c r="H674" s="77">
        <v>9</v>
      </c>
      <c r="I674" s="76">
        <v>9.5744680851063837</v>
      </c>
      <c r="J674" s="76">
        <v>1.33</v>
      </c>
      <c r="K674" s="108">
        <v>0.78120000000000001</v>
      </c>
    </row>
    <row r="675" spans="2:12">
      <c r="B675" s="75">
        <v>174</v>
      </c>
      <c r="C675" s="67" t="s">
        <v>707</v>
      </c>
      <c r="D675" s="68"/>
      <c r="E675" s="68"/>
      <c r="F675" s="68"/>
      <c r="G675" s="68"/>
      <c r="H675" s="262">
        <v>8</v>
      </c>
      <c r="I675" s="76">
        <v>8.5106382978723403</v>
      </c>
      <c r="J675" s="81">
        <v>2.25</v>
      </c>
      <c r="K675" s="200">
        <v>3.1937000000000002</v>
      </c>
    </row>
    <row r="676" spans="2:12">
      <c r="B676" s="72">
        <v>4</v>
      </c>
      <c r="C676" s="84" t="s">
        <v>615</v>
      </c>
      <c r="D676" s="66"/>
      <c r="E676" s="66"/>
      <c r="F676" s="66"/>
      <c r="G676" s="66"/>
      <c r="H676" s="77">
        <v>6</v>
      </c>
      <c r="I676" s="78">
        <v>6.3829787234042552</v>
      </c>
      <c r="J676" s="76">
        <v>15.5</v>
      </c>
      <c r="K676" s="201">
        <v>12.575699999999999</v>
      </c>
    </row>
    <row r="677" spans="2:12" ht="13.5" thickBot="1">
      <c r="B677" s="72">
        <v>175</v>
      </c>
      <c r="C677" s="84" t="s">
        <v>705</v>
      </c>
      <c r="D677" s="82"/>
      <c r="E677" s="82"/>
      <c r="F677" s="82"/>
      <c r="G677" s="82"/>
      <c r="H677" s="77">
        <v>6</v>
      </c>
      <c r="I677" s="107">
        <v>6.3829787234042552</v>
      </c>
      <c r="J677" s="76">
        <v>10</v>
      </c>
      <c r="K677" s="108">
        <v>3.7955999999999999</v>
      </c>
    </row>
    <row r="678" spans="2:12" ht="13.5" thickBot="1">
      <c r="B678" s="318" t="s">
        <v>276</v>
      </c>
      <c r="C678" s="90"/>
      <c r="D678" s="90"/>
      <c r="E678" s="90"/>
      <c r="F678" s="90"/>
      <c r="G678" s="90"/>
      <c r="H678" s="322">
        <v>94</v>
      </c>
      <c r="I678" s="319">
        <v>100</v>
      </c>
      <c r="J678" s="320">
        <v>10.23</v>
      </c>
      <c r="K678" s="321">
        <v>4.3463000000000003</v>
      </c>
      <c r="L678" s="369"/>
    </row>
    <row r="679" spans="2:12">
      <c r="I679" s="87"/>
      <c r="J679" s="87"/>
      <c r="K679" s="225"/>
    </row>
    <row r="680" spans="2:12">
      <c r="I680" s="87"/>
      <c r="J680" s="87"/>
      <c r="K680" s="225"/>
    </row>
    <row r="681" spans="2:12">
      <c r="I681" s="87"/>
      <c r="J681" s="87"/>
      <c r="K681" s="225"/>
    </row>
    <row r="682" spans="2:12">
      <c r="I682" s="87"/>
      <c r="J682" s="87"/>
      <c r="K682" s="225"/>
    </row>
    <row r="683" spans="2:12" ht="13.5" thickBot="1">
      <c r="B683" s="85"/>
      <c r="C683" s="85"/>
      <c r="D683" s="85"/>
      <c r="E683" s="85"/>
      <c r="F683" s="85"/>
      <c r="G683" s="85"/>
      <c r="I683" s="87"/>
      <c r="J683" s="87"/>
      <c r="K683" s="225"/>
    </row>
    <row r="684" spans="2:12" ht="13.5" thickBot="1">
      <c r="B684" s="441" t="s">
        <v>457</v>
      </c>
      <c r="C684" s="442"/>
      <c r="D684" s="443"/>
      <c r="F684" s="264">
        <v>2018</v>
      </c>
      <c r="I684" s="152"/>
      <c r="J684" s="152"/>
      <c r="K684" s="152"/>
    </row>
    <row r="685" spans="2:12" ht="13.5" thickBot="1">
      <c r="B685" s="444"/>
      <c r="C685" s="445"/>
      <c r="D685" s="446"/>
      <c r="F685" s="265"/>
      <c r="I685" s="152"/>
      <c r="J685" s="152"/>
      <c r="K685" s="152"/>
    </row>
    <row r="686" spans="2:12" ht="13.5" thickBot="1">
      <c r="F686" s="293"/>
      <c r="G686" s="218"/>
      <c r="I686" s="152"/>
      <c r="J686" s="152"/>
      <c r="K686" s="152"/>
    </row>
    <row r="687" spans="2:12">
      <c r="B687" s="57" t="s">
        <v>371</v>
      </c>
      <c r="C687" s="58"/>
      <c r="D687" s="59"/>
      <c r="F687" s="281">
        <v>25</v>
      </c>
      <c r="I687" s="152"/>
      <c r="J687" s="152"/>
      <c r="K687" s="152"/>
    </row>
    <row r="688" spans="2:12">
      <c r="B688" s="60" t="s">
        <v>261</v>
      </c>
      <c r="C688" s="25"/>
      <c r="D688" s="61" t="s">
        <v>270</v>
      </c>
      <c r="F688" s="291">
        <v>41</v>
      </c>
      <c r="I688" s="152"/>
      <c r="J688" s="152"/>
      <c r="K688" s="152"/>
    </row>
    <row r="689" spans="2:11">
      <c r="B689" s="334" t="s">
        <v>653</v>
      </c>
      <c r="C689" s="25"/>
      <c r="D689" s="61"/>
      <c r="F689" s="291">
        <v>98</v>
      </c>
      <c r="I689" s="152"/>
      <c r="J689" s="152"/>
      <c r="K689" s="152"/>
    </row>
    <row r="690" spans="2:11">
      <c r="B690" s="60" t="s">
        <v>373</v>
      </c>
      <c r="C690" s="25"/>
      <c r="D690" s="61"/>
      <c r="F690" s="282">
        <v>96.2</v>
      </c>
      <c r="I690" s="152"/>
      <c r="J690" s="152"/>
      <c r="K690" s="152"/>
    </row>
    <row r="691" spans="2:11">
      <c r="B691" s="60" t="s">
        <v>172</v>
      </c>
      <c r="C691" s="25"/>
      <c r="D691" s="61"/>
      <c r="F691" s="268">
        <v>73.7</v>
      </c>
      <c r="I691" s="152"/>
      <c r="J691" s="152"/>
      <c r="K691" s="152"/>
    </row>
    <row r="692" spans="2:11">
      <c r="B692" s="60" t="s">
        <v>374</v>
      </c>
      <c r="C692" s="25"/>
      <c r="D692" s="61"/>
      <c r="F692" s="291">
        <v>10595</v>
      </c>
      <c r="I692" s="152"/>
      <c r="J692" s="152"/>
      <c r="K692" s="152"/>
    </row>
    <row r="693" spans="2:11">
      <c r="B693" s="60" t="s">
        <v>375</v>
      </c>
      <c r="C693" s="25"/>
      <c r="D693" s="61"/>
      <c r="F693" s="267">
        <v>14759</v>
      </c>
      <c r="I693" s="152"/>
      <c r="J693" s="152"/>
      <c r="K693" s="152"/>
    </row>
    <row r="694" spans="2:11">
      <c r="B694" s="60" t="s">
        <v>376</v>
      </c>
      <c r="C694" s="25"/>
      <c r="D694" s="61"/>
      <c r="F694" s="267">
        <f>SUM(F692:F693)</f>
        <v>25354</v>
      </c>
      <c r="I694" s="152"/>
      <c r="J694" s="152"/>
      <c r="K694" s="152"/>
    </row>
    <row r="695" spans="2:11">
      <c r="B695" s="60" t="s">
        <v>377</v>
      </c>
      <c r="C695" s="25"/>
      <c r="D695" s="61"/>
      <c r="F695" s="268">
        <f>F693/F692</f>
        <v>1.3930155733836715</v>
      </c>
      <c r="I695" s="152"/>
      <c r="J695" s="152"/>
      <c r="K695" s="152"/>
    </row>
    <row r="696" spans="2:11" ht="13.5" thickBot="1">
      <c r="B696" s="62" t="s">
        <v>378</v>
      </c>
      <c r="C696" s="63"/>
      <c r="D696" s="64"/>
      <c r="F696" s="289">
        <v>58.5</v>
      </c>
      <c r="I696" s="152"/>
      <c r="J696" s="152"/>
      <c r="K696" s="152"/>
    </row>
    <row r="697" spans="2:11">
      <c r="C697" s="25"/>
      <c r="D697" s="25"/>
      <c r="E697" s="25"/>
      <c r="F697" s="25"/>
      <c r="G697" s="25"/>
      <c r="I697" s="152"/>
      <c r="J697" s="152"/>
      <c r="K697" s="152"/>
    </row>
    <row r="698" spans="2:11">
      <c r="I698" s="152"/>
      <c r="J698" s="152"/>
      <c r="K698" s="152"/>
    </row>
    <row r="699" spans="2:11" ht="13.5" thickBot="1">
      <c r="I699" s="152"/>
      <c r="J699" s="152"/>
      <c r="K699" s="152"/>
    </row>
    <row r="700" spans="2:11" ht="13.5" thickBot="1">
      <c r="B700" s="248" t="s">
        <v>380</v>
      </c>
      <c r="C700" s="249" t="s">
        <v>381</v>
      </c>
      <c r="D700" s="250"/>
      <c r="E700" s="250"/>
      <c r="F700" s="250"/>
      <c r="G700" s="250"/>
      <c r="H700" s="252" t="s">
        <v>382</v>
      </c>
      <c r="I700" s="251" t="s">
        <v>383</v>
      </c>
      <c r="J700" s="252" t="s">
        <v>384</v>
      </c>
      <c r="K700" s="253" t="s">
        <v>33</v>
      </c>
    </row>
    <row r="701" spans="2:11">
      <c r="B701" s="69">
        <v>45</v>
      </c>
      <c r="C701" s="67" t="s">
        <v>660</v>
      </c>
      <c r="D701" s="68"/>
      <c r="E701" s="68"/>
      <c r="F701" s="68"/>
      <c r="G701" s="68"/>
      <c r="H701" s="71">
        <v>21</v>
      </c>
      <c r="I701" s="70">
        <v>13.20754716981132</v>
      </c>
      <c r="J701" s="70">
        <v>58.1</v>
      </c>
      <c r="K701" s="199">
        <v>0.88170000000000004</v>
      </c>
    </row>
    <row r="702" spans="2:11">
      <c r="B702" s="75">
        <v>21</v>
      </c>
      <c r="C702" s="73" t="s">
        <v>594</v>
      </c>
      <c r="D702" s="74"/>
      <c r="E702" s="74"/>
      <c r="F702" s="74"/>
      <c r="G702" s="74"/>
      <c r="H702" s="77">
        <v>12</v>
      </c>
      <c r="I702" s="76">
        <v>7.5471698113207548</v>
      </c>
      <c r="J702" s="76">
        <v>106.42</v>
      </c>
      <c r="K702" s="108">
        <v>3.7913000000000001</v>
      </c>
    </row>
    <row r="703" spans="2:11">
      <c r="B703" s="75">
        <v>44</v>
      </c>
      <c r="C703" s="67" t="s">
        <v>663</v>
      </c>
      <c r="D703" s="68"/>
      <c r="E703" s="68"/>
      <c r="F703" s="68"/>
      <c r="G703" s="68"/>
      <c r="H703" s="262">
        <v>9</v>
      </c>
      <c r="I703" s="76">
        <v>5.6603773584905657</v>
      </c>
      <c r="J703" s="81">
        <v>71.56</v>
      </c>
      <c r="K703" s="200">
        <v>1.2509999999999999</v>
      </c>
    </row>
    <row r="704" spans="2:11">
      <c r="B704" s="72">
        <v>24</v>
      </c>
      <c r="C704" s="84" t="s">
        <v>662</v>
      </c>
      <c r="D704" s="66"/>
      <c r="E704" s="66"/>
      <c r="F704" s="66"/>
      <c r="G704" s="66"/>
      <c r="H704" s="77">
        <v>7</v>
      </c>
      <c r="I704" s="78">
        <v>4.4025157232704402</v>
      </c>
      <c r="J704" s="76">
        <v>85.14</v>
      </c>
      <c r="K704" s="201">
        <v>2.9603999999999999</v>
      </c>
    </row>
    <row r="705" spans="2:12" ht="13.5" thickBot="1">
      <c r="B705" s="72">
        <v>463</v>
      </c>
      <c r="C705" s="84" t="s">
        <v>593</v>
      </c>
      <c r="D705" s="82"/>
      <c r="E705" s="82"/>
      <c r="F705" s="82"/>
      <c r="G705" s="82"/>
      <c r="H705" s="77">
        <v>7</v>
      </c>
      <c r="I705" s="107">
        <v>4.4025157232704402</v>
      </c>
      <c r="J705" s="76">
        <v>10.71</v>
      </c>
      <c r="K705" s="108">
        <v>0.62290000000000001</v>
      </c>
    </row>
    <row r="706" spans="2:12" ht="13.5" thickBot="1">
      <c r="B706" s="318" t="s">
        <v>276</v>
      </c>
      <c r="C706" s="90"/>
      <c r="D706" s="90"/>
      <c r="E706" s="90"/>
      <c r="F706" s="90"/>
      <c r="G706" s="90"/>
      <c r="H706" s="322">
        <v>159</v>
      </c>
      <c r="I706" s="319">
        <v>100</v>
      </c>
      <c r="J706" s="320">
        <v>73.77</v>
      </c>
      <c r="K706" s="321">
        <v>2.1394000000000002</v>
      </c>
      <c r="L706" s="369"/>
    </row>
    <row r="707" spans="2:12">
      <c r="C707" s="85"/>
      <c r="D707" s="85"/>
      <c r="E707" s="85"/>
      <c r="F707" s="85"/>
      <c r="G707" s="85"/>
      <c r="I707" s="87" t="s">
        <v>270</v>
      </c>
      <c r="J707" s="86" t="s">
        <v>270</v>
      </c>
      <c r="K707" s="152"/>
    </row>
    <row r="708" spans="2:12">
      <c r="I708" s="87"/>
      <c r="J708" s="86"/>
      <c r="K708" s="152"/>
    </row>
    <row r="709" spans="2:12">
      <c r="I709" s="152"/>
      <c r="J709" s="152"/>
      <c r="K709" s="152"/>
    </row>
    <row r="710" spans="2:12">
      <c r="B710" s="83"/>
      <c r="C710" s="66"/>
      <c r="D710" s="66"/>
      <c r="E710" s="66"/>
      <c r="F710" s="66"/>
      <c r="G710" s="66"/>
      <c r="H710" s="83"/>
      <c r="I710" s="152"/>
      <c r="J710" s="152"/>
      <c r="K710" s="152"/>
    </row>
    <row r="711" spans="2:12" ht="13.5" thickBot="1">
      <c r="I711" s="152"/>
      <c r="J711" s="152"/>
      <c r="K711" s="152"/>
    </row>
    <row r="712" spans="2:12" ht="13.5" thickBot="1">
      <c r="B712" s="429" t="s">
        <v>432</v>
      </c>
      <c r="C712" s="430"/>
      <c r="D712" s="431"/>
      <c r="F712" s="264">
        <v>2018</v>
      </c>
      <c r="G712" s="218"/>
      <c r="H712" s="323"/>
      <c r="I712" s="226"/>
      <c r="J712" s="152"/>
      <c r="K712" s="152"/>
    </row>
    <row r="713" spans="2:12">
      <c r="B713" t="s">
        <v>270</v>
      </c>
      <c r="F713" s="265"/>
      <c r="I713" s="152"/>
      <c r="J713" s="152"/>
      <c r="K713" s="152"/>
    </row>
    <row r="714" spans="2:12" ht="13.5" thickBot="1">
      <c r="I714" s="152"/>
      <c r="J714" s="152"/>
      <c r="K714" s="152"/>
    </row>
    <row r="715" spans="2:12">
      <c r="B715" s="57" t="s">
        <v>371</v>
      </c>
      <c r="C715" s="58"/>
      <c r="D715" s="59"/>
      <c r="F715" s="281">
        <v>4</v>
      </c>
      <c r="G715" s="218"/>
      <c r="I715" s="152"/>
      <c r="J715" s="152"/>
      <c r="K715" s="152"/>
    </row>
    <row r="716" spans="2:12">
      <c r="B716" s="60" t="s">
        <v>261</v>
      </c>
      <c r="C716" s="25"/>
      <c r="D716" s="61"/>
      <c r="F716" s="267">
        <v>13</v>
      </c>
      <c r="I716" s="152"/>
      <c r="J716" s="152"/>
      <c r="K716" s="152"/>
    </row>
    <row r="717" spans="2:12">
      <c r="B717" s="60" t="s">
        <v>373</v>
      </c>
      <c r="C717" s="25"/>
      <c r="D717" s="61"/>
      <c r="F717" s="268">
        <v>7.2</v>
      </c>
      <c r="I717" s="152"/>
      <c r="J717" s="152"/>
      <c r="K717" s="152"/>
    </row>
    <row r="718" spans="2:12">
      <c r="B718" s="60" t="s">
        <v>61</v>
      </c>
      <c r="C718" s="25"/>
      <c r="D718" s="61"/>
      <c r="F718" s="268">
        <v>8.4</v>
      </c>
      <c r="I718" s="152"/>
      <c r="J718" s="152"/>
      <c r="K718" s="152"/>
    </row>
    <row r="719" spans="2:12">
      <c r="B719" s="60" t="s">
        <v>374</v>
      </c>
      <c r="C719" s="25"/>
      <c r="D719" s="61"/>
      <c r="F719" s="267">
        <v>15490</v>
      </c>
      <c r="I719" s="152"/>
      <c r="J719" s="152"/>
      <c r="K719" s="152"/>
    </row>
    <row r="720" spans="2:12">
      <c r="B720" s="60" t="s">
        <v>375</v>
      </c>
      <c r="C720" s="25"/>
      <c r="D720" s="61"/>
      <c r="F720" s="267">
        <v>13997</v>
      </c>
      <c r="I720" s="152"/>
      <c r="J720" s="152"/>
      <c r="K720" s="152"/>
    </row>
    <row r="721" spans="2:12">
      <c r="B721" s="60" t="s">
        <v>376</v>
      </c>
      <c r="C721" s="25"/>
      <c r="D721" s="61"/>
      <c r="F721" s="267">
        <f>F720+F719</f>
        <v>29487</v>
      </c>
      <c r="I721" s="152"/>
      <c r="J721" s="152"/>
      <c r="K721" s="152"/>
    </row>
    <row r="722" spans="2:12">
      <c r="B722" s="60" t="s">
        <v>377</v>
      </c>
      <c r="C722" s="25"/>
      <c r="D722" s="61"/>
      <c r="F722" s="268">
        <f>F720/F719</f>
        <v>0.90361523563589408</v>
      </c>
      <c r="I722" s="152"/>
      <c r="J722" s="152"/>
      <c r="K722" s="152"/>
    </row>
    <row r="723" spans="2:12">
      <c r="B723" s="60" t="s">
        <v>399</v>
      </c>
      <c r="C723" s="25"/>
      <c r="D723" s="61"/>
      <c r="F723" s="256">
        <v>13</v>
      </c>
      <c r="I723" s="152"/>
      <c r="J723" s="152"/>
      <c r="K723" s="152"/>
    </row>
    <row r="724" spans="2:12">
      <c r="B724" s="60" t="s">
        <v>396</v>
      </c>
      <c r="C724" s="25"/>
      <c r="D724" s="61"/>
      <c r="F724" s="274">
        <v>0</v>
      </c>
      <c r="I724" s="152"/>
      <c r="J724" s="152"/>
      <c r="K724" s="152"/>
    </row>
    <row r="725" spans="2:12">
      <c r="B725" s="60" t="s">
        <v>386</v>
      </c>
      <c r="C725" s="25"/>
      <c r="D725" s="61"/>
      <c r="F725" s="267">
        <v>3032</v>
      </c>
      <c r="I725" s="152"/>
      <c r="J725" s="152"/>
      <c r="K725" s="152"/>
    </row>
    <row r="726" spans="2:12" ht="13.5" thickBot="1">
      <c r="B726" s="79" t="s">
        <v>335</v>
      </c>
      <c r="C726" s="80"/>
      <c r="D726" s="61"/>
      <c r="F726" s="267">
        <v>45</v>
      </c>
      <c r="I726" s="152"/>
      <c r="J726" s="152"/>
      <c r="K726" s="152"/>
    </row>
    <row r="727" spans="2:12">
      <c r="B727" s="58" t="s">
        <v>270</v>
      </c>
      <c r="C727" s="58" t="s">
        <v>270</v>
      </c>
      <c r="D727" s="58"/>
      <c r="E727" s="58"/>
      <c r="F727" s="58"/>
      <c r="I727" s="152"/>
      <c r="J727" s="152"/>
      <c r="K727" s="152"/>
    </row>
    <row r="728" spans="2:12">
      <c r="I728" s="152"/>
      <c r="J728" s="152"/>
      <c r="K728" s="152"/>
    </row>
    <row r="729" spans="2:12" ht="13.5" thickBot="1">
      <c r="I729" s="152"/>
      <c r="J729" s="152"/>
      <c r="K729" s="152"/>
    </row>
    <row r="730" spans="2:12" ht="13.5" thickBot="1">
      <c r="B730" s="248" t="s">
        <v>380</v>
      </c>
      <c r="C730" s="249" t="s">
        <v>381</v>
      </c>
      <c r="D730" s="250"/>
      <c r="E730" s="250"/>
      <c r="F730" s="250"/>
      <c r="G730" s="250"/>
      <c r="H730" s="252" t="s">
        <v>382</v>
      </c>
      <c r="I730" s="251" t="s">
        <v>383</v>
      </c>
      <c r="J730" s="252" t="s">
        <v>384</v>
      </c>
      <c r="K730" s="253" t="s">
        <v>33</v>
      </c>
    </row>
    <row r="731" spans="2:12">
      <c r="B731" s="69">
        <v>381</v>
      </c>
      <c r="C731" s="67" t="s">
        <v>714</v>
      </c>
      <c r="D731" s="68"/>
      <c r="E731" s="68"/>
      <c r="F731" s="68"/>
      <c r="G731" s="68"/>
      <c r="H731" s="71">
        <v>5</v>
      </c>
      <c r="I731" s="70">
        <v>35.714285714285715</v>
      </c>
      <c r="J731" s="70">
        <v>11.8</v>
      </c>
      <c r="K731" s="199">
        <v>0.54239999999999999</v>
      </c>
    </row>
    <row r="732" spans="2:12">
      <c r="B732" s="75">
        <v>361</v>
      </c>
      <c r="C732" s="73" t="s">
        <v>616</v>
      </c>
      <c r="D732" s="74"/>
      <c r="E732" s="74"/>
      <c r="F732" s="74"/>
      <c r="G732" s="74"/>
      <c r="H732" s="77">
        <v>2</v>
      </c>
      <c r="I732" s="76">
        <v>14.285714285714286</v>
      </c>
      <c r="J732" s="76">
        <v>1</v>
      </c>
      <c r="K732" s="108">
        <v>1.2043999999999999</v>
      </c>
    </row>
    <row r="733" spans="2:12">
      <c r="B733" s="75">
        <v>385</v>
      </c>
      <c r="C733" s="67" t="s">
        <v>715</v>
      </c>
      <c r="D733" s="68"/>
      <c r="E733" s="68"/>
      <c r="F733" s="68"/>
      <c r="G733" s="68"/>
      <c r="H733" s="262">
        <v>2</v>
      </c>
      <c r="I733" s="76">
        <v>14.285714285714286</v>
      </c>
      <c r="J733" s="81">
        <v>1.5</v>
      </c>
      <c r="K733" s="200">
        <v>0.52170000000000005</v>
      </c>
    </row>
    <row r="734" spans="2:12">
      <c r="B734" s="72">
        <v>364</v>
      </c>
      <c r="C734" s="84" t="s">
        <v>619</v>
      </c>
      <c r="D734" s="66"/>
      <c r="E734" s="66"/>
      <c r="F734" s="66"/>
      <c r="G734" s="66"/>
      <c r="H734" s="77">
        <v>1</v>
      </c>
      <c r="I734" s="78">
        <v>7.1428571428571432</v>
      </c>
      <c r="J734" s="76">
        <v>1</v>
      </c>
      <c r="K734" s="201">
        <v>1.0939000000000001</v>
      </c>
    </row>
    <row r="735" spans="2:12" ht="13.5" thickBot="1">
      <c r="B735" s="72">
        <v>951</v>
      </c>
      <c r="C735" s="84" t="s">
        <v>716</v>
      </c>
      <c r="D735" s="82"/>
      <c r="E735" s="82"/>
      <c r="F735" s="82"/>
      <c r="G735" s="82"/>
      <c r="H735" s="77">
        <v>1</v>
      </c>
      <c r="I735" s="107">
        <v>7.1428571428571432</v>
      </c>
      <c r="J735" s="76">
        <v>35</v>
      </c>
      <c r="K735" s="108">
        <v>1.0065</v>
      </c>
    </row>
    <row r="736" spans="2:12" ht="13.5" thickBot="1">
      <c r="B736" s="318" t="s">
        <v>276</v>
      </c>
      <c r="C736" s="90"/>
      <c r="D736" s="90"/>
      <c r="E736" s="90"/>
      <c r="F736" s="90"/>
      <c r="G736" s="90"/>
      <c r="H736" s="322">
        <v>14</v>
      </c>
      <c r="I736" s="319">
        <v>100</v>
      </c>
      <c r="J736" s="320">
        <v>8.36</v>
      </c>
      <c r="K736" s="321">
        <v>0.75129999999999997</v>
      </c>
      <c r="L736" s="369"/>
    </row>
    <row r="737" spans="2:11">
      <c r="I737" s="152"/>
      <c r="J737" s="152"/>
      <c r="K737" s="152"/>
    </row>
    <row r="738" spans="2:11">
      <c r="I738" s="152"/>
      <c r="J738" s="152"/>
      <c r="K738" s="152"/>
    </row>
    <row r="739" spans="2:11">
      <c r="I739" s="152"/>
      <c r="J739" s="152"/>
      <c r="K739" s="152"/>
    </row>
    <row r="740" spans="2:11" ht="13.5" thickBot="1">
      <c r="I740" s="152"/>
      <c r="J740" s="152"/>
      <c r="K740" s="152"/>
    </row>
    <row r="741" spans="2:11" ht="13.5" thickBot="1">
      <c r="B741" s="429" t="s">
        <v>271</v>
      </c>
      <c r="C741" s="430"/>
      <c r="D741" s="431"/>
      <c r="F741" s="264">
        <v>2018</v>
      </c>
      <c r="G741" s="218"/>
      <c r="I741" s="152"/>
      <c r="J741" s="152"/>
      <c r="K741" s="152"/>
    </row>
    <row r="742" spans="2:11">
      <c r="B742" t="s">
        <v>270</v>
      </c>
      <c r="F742" s="265"/>
      <c r="I742" s="152"/>
      <c r="J742" s="152"/>
      <c r="K742" s="152"/>
    </row>
    <row r="743" spans="2:11" ht="13.5" thickBot="1">
      <c r="I743" s="152"/>
      <c r="J743" s="152"/>
      <c r="K743" s="152"/>
    </row>
    <row r="744" spans="2:11">
      <c r="B744" s="57" t="s">
        <v>371</v>
      </c>
      <c r="C744" s="58"/>
      <c r="D744" s="59"/>
      <c r="F744" s="281">
        <v>32</v>
      </c>
      <c r="I744" s="152"/>
      <c r="J744" s="152"/>
      <c r="K744" s="152"/>
    </row>
    <row r="745" spans="2:11">
      <c r="B745" s="60" t="s">
        <v>261</v>
      </c>
      <c r="C745" s="25"/>
      <c r="D745" s="61"/>
      <c r="F745" s="267">
        <v>1564</v>
      </c>
      <c r="I745" s="152"/>
      <c r="J745" s="152"/>
      <c r="K745" s="152"/>
    </row>
    <row r="746" spans="2:11">
      <c r="B746" s="60" t="s">
        <v>373</v>
      </c>
      <c r="C746" s="25"/>
      <c r="D746" s="61"/>
      <c r="F746" s="268">
        <v>105.4</v>
      </c>
      <c r="I746" s="152"/>
      <c r="J746" s="152"/>
      <c r="K746" s="152"/>
    </row>
    <row r="747" spans="2:11">
      <c r="B747" s="60" t="s">
        <v>172</v>
      </c>
      <c r="C747" s="25"/>
      <c r="D747" s="61"/>
      <c r="F747" s="268">
        <v>8.1</v>
      </c>
      <c r="I747" s="152"/>
      <c r="J747" s="152"/>
      <c r="K747" s="152"/>
    </row>
    <row r="748" spans="2:11">
      <c r="B748" s="60" t="s">
        <v>374</v>
      </c>
      <c r="C748" s="25"/>
      <c r="D748" s="61"/>
      <c r="F748" s="267">
        <v>8489</v>
      </c>
      <c r="I748" s="152"/>
      <c r="J748" s="152"/>
      <c r="K748" s="152"/>
    </row>
    <row r="749" spans="2:11">
      <c r="B749" s="60" t="s">
        <v>375</v>
      </c>
      <c r="C749" s="25"/>
      <c r="D749" s="61"/>
      <c r="F749" s="267">
        <v>22339</v>
      </c>
      <c r="I749" s="152"/>
      <c r="J749" s="152"/>
      <c r="K749" s="152"/>
    </row>
    <row r="750" spans="2:11">
      <c r="B750" s="60" t="s">
        <v>376</v>
      </c>
      <c r="C750" s="25"/>
      <c r="D750" s="61"/>
      <c r="F750" s="267">
        <f>F749+F748</f>
        <v>30828</v>
      </c>
      <c r="I750" s="152"/>
      <c r="J750" s="152"/>
      <c r="K750" s="152"/>
    </row>
    <row r="751" spans="2:11">
      <c r="B751" s="60" t="s">
        <v>377</v>
      </c>
      <c r="C751" s="25"/>
      <c r="D751" s="61"/>
      <c r="F751" s="268">
        <f>F749/F748</f>
        <v>2.6315231476027803</v>
      </c>
      <c r="I751" s="152"/>
      <c r="J751" s="152"/>
      <c r="K751" s="152"/>
    </row>
    <row r="752" spans="2:11">
      <c r="B752" s="60" t="s">
        <v>378</v>
      </c>
      <c r="C752" s="25"/>
      <c r="D752" s="61"/>
      <c r="F752" s="268">
        <v>79.7</v>
      </c>
      <c r="I752" s="152"/>
      <c r="J752" s="152"/>
      <c r="K752" s="152"/>
    </row>
    <row r="753" spans="2:12">
      <c r="B753" s="60" t="s">
        <v>359</v>
      </c>
      <c r="C753" s="25"/>
      <c r="D753" s="61"/>
      <c r="F753" s="260">
        <v>39</v>
      </c>
      <c r="G753" s="65"/>
      <c r="I753" s="152"/>
      <c r="J753" s="152"/>
      <c r="K753" s="152"/>
    </row>
    <row r="754" spans="2:12" ht="13.5" thickBot="1">
      <c r="B754" s="62" t="s">
        <v>335</v>
      </c>
      <c r="C754" s="63"/>
      <c r="D754" s="64"/>
      <c r="E754" s="66"/>
      <c r="F754" s="261">
        <v>2014</v>
      </c>
      <c r="I754" s="152"/>
      <c r="J754" s="152"/>
      <c r="K754" s="152"/>
    </row>
    <row r="755" spans="2:12">
      <c r="B755" s="83"/>
      <c r="C755" s="66"/>
      <c r="D755" s="66"/>
      <c r="E755" s="66"/>
      <c r="F755" s="66"/>
      <c r="G755" s="66"/>
      <c r="H755" s="83"/>
      <c r="I755" s="152"/>
      <c r="J755" s="152"/>
      <c r="K755" s="152"/>
    </row>
    <row r="756" spans="2:12">
      <c r="B756" s="83"/>
      <c r="C756" s="66"/>
      <c r="D756" s="66"/>
      <c r="E756" s="66"/>
      <c r="F756" s="66"/>
      <c r="G756" s="66"/>
      <c r="H756" s="317"/>
      <c r="I756" s="152"/>
      <c r="J756" s="152"/>
      <c r="K756" s="152"/>
    </row>
    <row r="757" spans="2:12" ht="13.5" thickBot="1">
      <c r="I757" s="152"/>
      <c r="J757" s="152"/>
      <c r="K757" s="152"/>
    </row>
    <row r="758" spans="2:12" ht="13.5" thickBot="1">
      <c r="B758" s="248" t="s">
        <v>380</v>
      </c>
      <c r="C758" s="249" t="s">
        <v>381</v>
      </c>
      <c r="D758" s="250"/>
      <c r="E758" s="250"/>
      <c r="F758" s="250"/>
      <c r="G758" s="250"/>
      <c r="H758" s="252" t="s">
        <v>382</v>
      </c>
      <c r="I758" s="251" t="s">
        <v>383</v>
      </c>
      <c r="J758" s="252" t="s">
        <v>384</v>
      </c>
      <c r="K758" s="253" t="s">
        <v>33</v>
      </c>
    </row>
    <row r="759" spans="2:12">
      <c r="B759" s="69">
        <v>282</v>
      </c>
      <c r="C759" s="67" t="s">
        <v>717</v>
      </c>
      <c r="D759" s="68"/>
      <c r="E759" s="68"/>
      <c r="F759" s="68"/>
      <c r="G759" s="68"/>
      <c r="H759" s="71">
        <v>124</v>
      </c>
      <c r="I759" s="70">
        <v>8.3953960731211907</v>
      </c>
      <c r="J759" s="70">
        <v>9.2200000000000006</v>
      </c>
      <c r="K759" s="199">
        <v>0.746</v>
      </c>
    </row>
    <row r="760" spans="2:12">
      <c r="B760" s="75">
        <v>284</v>
      </c>
      <c r="C760" s="73" t="s">
        <v>718</v>
      </c>
      <c r="D760" s="74"/>
      <c r="E760" s="74"/>
      <c r="F760" s="74"/>
      <c r="G760" s="74"/>
      <c r="H760" s="77">
        <v>118</v>
      </c>
      <c r="I760" s="76">
        <v>7.9891672308733916</v>
      </c>
      <c r="J760" s="76">
        <v>10.78</v>
      </c>
      <c r="K760" s="108">
        <v>0.77259999999999995</v>
      </c>
    </row>
    <row r="761" spans="2:12">
      <c r="B761" s="75">
        <v>254</v>
      </c>
      <c r="C761" s="67" t="s">
        <v>719</v>
      </c>
      <c r="D761" s="68"/>
      <c r="E761" s="68"/>
      <c r="F761" s="68"/>
      <c r="G761" s="68"/>
      <c r="H761" s="262">
        <v>76</v>
      </c>
      <c r="I761" s="76">
        <v>5.1455653351387944</v>
      </c>
      <c r="J761" s="81">
        <v>6.09</v>
      </c>
      <c r="K761" s="200">
        <v>0.60060000000000002</v>
      </c>
    </row>
    <row r="762" spans="2:12">
      <c r="B762" s="72">
        <v>253</v>
      </c>
      <c r="C762" s="84" t="s">
        <v>720</v>
      </c>
      <c r="D762" s="66"/>
      <c r="E762" s="66"/>
      <c r="F762" s="66"/>
      <c r="G762" s="66"/>
      <c r="H762" s="77">
        <v>71</v>
      </c>
      <c r="I762" s="78">
        <v>4.8070412999322949</v>
      </c>
      <c r="J762" s="76">
        <v>6.27</v>
      </c>
      <c r="K762" s="201">
        <v>0.65049999999999997</v>
      </c>
    </row>
    <row r="763" spans="2:12" ht="13.5" thickBot="1">
      <c r="B763" s="72">
        <v>280</v>
      </c>
      <c r="C763" s="84" t="s">
        <v>721</v>
      </c>
      <c r="D763" s="82"/>
      <c r="E763" s="82"/>
      <c r="F763" s="82"/>
      <c r="G763" s="82"/>
      <c r="H763" s="77">
        <v>70</v>
      </c>
      <c r="I763" s="107">
        <v>4.7393364928909953</v>
      </c>
      <c r="J763" s="76">
        <v>7.37</v>
      </c>
      <c r="K763" s="108">
        <v>0.79959999999999998</v>
      </c>
    </row>
    <row r="764" spans="2:12" ht="13.5" thickBot="1">
      <c r="B764" s="318" t="s">
        <v>276</v>
      </c>
      <c r="C764" s="90"/>
      <c r="D764" s="90"/>
      <c r="E764" s="90"/>
      <c r="F764" s="90"/>
      <c r="G764" s="90"/>
      <c r="H764" s="322">
        <v>1595</v>
      </c>
      <c r="I764" s="319"/>
      <c r="J764" s="320">
        <v>7.9</v>
      </c>
      <c r="K764" s="321">
        <v>0.996</v>
      </c>
      <c r="L764" s="369"/>
    </row>
    <row r="765" spans="2:12">
      <c r="B765" s="85"/>
      <c r="C765" s="85"/>
      <c r="D765" s="85"/>
      <c r="E765" s="85"/>
      <c r="F765" s="85"/>
      <c r="G765" s="85"/>
      <c r="I765" s="87"/>
      <c r="J765" s="86"/>
      <c r="K765" s="152"/>
    </row>
    <row r="766" spans="2:12">
      <c r="B766" s="85"/>
      <c r="C766" s="85"/>
      <c r="D766" s="85"/>
      <c r="E766" s="85"/>
      <c r="F766" s="85"/>
      <c r="G766" s="85"/>
      <c r="I766" s="87"/>
      <c r="J766" s="86"/>
      <c r="K766" s="152"/>
    </row>
    <row r="767" spans="2:12">
      <c r="B767" s="85"/>
      <c r="C767" s="85"/>
      <c r="D767" s="85"/>
      <c r="E767" s="85"/>
      <c r="F767" s="85"/>
      <c r="G767" s="85"/>
      <c r="I767" s="87"/>
      <c r="J767" s="86"/>
      <c r="K767" s="152"/>
    </row>
    <row r="768" spans="2:12">
      <c r="B768" s="85"/>
      <c r="C768" s="85"/>
      <c r="D768" s="85"/>
      <c r="E768" s="85"/>
      <c r="F768" s="85"/>
      <c r="G768" s="85"/>
      <c r="I768" s="87"/>
      <c r="J768" s="86"/>
      <c r="K768" s="152"/>
    </row>
    <row r="769" spans="2:11" ht="13.5" thickBot="1">
      <c r="I769" s="152"/>
      <c r="J769" s="152"/>
      <c r="K769" s="152"/>
    </row>
    <row r="770" spans="2:11" ht="13.5" thickBot="1">
      <c r="B770" s="429" t="s">
        <v>387</v>
      </c>
      <c r="C770" s="430"/>
      <c r="D770" s="431"/>
      <c r="F770" s="264">
        <v>2018</v>
      </c>
      <c r="G770" s="218"/>
      <c r="I770" s="152"/>
      <c r="J770" s="152"/>
      <c r="K770" s="152"/>
    </row>
    <row r="771" spans="2:11">
      <c r="B771" t="s">
        <v>270</v>
      </c>
      <c r="F771" s="265"/>
      <c r="I771" s="152"/>
      <c r="J771" s="152"/>
      <c r="K771" s="152"/>
    </row>
    <row r="772" spans="2:11" ht="13.5" thickBot="1">
      <c r="I772" s="152"/>
      <c r="J772" s="152"/>
      <c r="K772" s="152"/>
    </row>
    <row r="773" spans="2:11">
      <c r="B773" s="57" t="s">
        <v>371</v>
      </c>
      <c r="C773" s="58"/>
      <c r="D773" s="59"/>
      <c r="F773" s="266">
        <v>5</v>
      </c>
      <c r="I773" s="152"/>
      <c r="J773" s="152"/>
      <c r="K773" s="152"/>
    </row>
    <row r="774" spans="2:11">
      <c r="B774" s="60" t="s">
        <v>261</v>
      </c>
      <c r="C774" s="25"/>
      <c r="D774" s="61"/>
      <c r="F774" s="267">
        <v>131</v>
      </c>
      <c r="I774" s="152"/>
      <c r="J774" s="152"/>
      <c r="K774" s="152"/>
    </row>
    <row r="775" spans="2:11">
      <c r="B775" s="60" t="s">
        <v>373</v>
      </c>
      <c r="C775" s="25"/>
      <c r="D775" s="61"/>
      <c r="F775" s="268">
        <v>60.4</v>
      </c>
      <c r="I775" s="152"/>
      <c r="J775" s="152"/>
      <c r="K775" s="152"/>
    </row>
    <row r="776" spans="2:11">
      <c r="B776" s="60" t="s">
        <v>172</v>
      </c>
      <c r="C776" s="25"/>
      <c r="D776" s="61"/>
      <c r="F776" s="268">
        <v>8</v>
      </c>
      <c r="I776" s="152"/>
      <c r="J776" s="152"/>
      <c r="K776" s="152"/>
    </row>
    <row r="777" spans="2:11">
      <c r="B777" s="60" t="s">
        <v>374</v>
      </c>
      <c r="C777" s="25"/>
      <c r="D777" s="61"/>
      <c r="F777" s="267">
        <v>3895</v>
      </c>
      <c r="I777" s="152"/>
      <c r="J777" s="152"/>
      <c r="K777" s="152"/>
    </row>
    <row r="778" spans="2:11">
      <c r="B778" s="60" t="s">
        <v>375</v>
      </c>
      <c r="C778" s="25"/>
      <c r="D778" s="61"/>
      <c r="F778" s="267">
        <v>11969</v>
      </c>
      <c r="I778" s="152"/>
      <c r="J778" s="152"/>
      <c r="K778" s="152"/>
    </row>
    <row r="779" spans="2:11">
      <c r="B779" s="60" t="s">
        <v>376</v>
      </c>
      <c r="C779" s="25"/>
      <c r="D779" s="61"/>
      <c r="F779" s="267">
        <f>F778+F777</f>
        <v>15864</v>
      </c>
      <c r="I779" s="152"/>
      <c r="J779" s="152"/>
      <c r="K779" s="152"/>
    </row>
    <row r="780" spans="2:11">
      <c r="B780" s="60" t="s">
        <v>377</v>
      </c>
      <c r="C780" s="25"/>
      <c r="D780" s="61"/>
      <c r="F780" s="268">
        <f>F778/F777</f>
        <v>3.0729139922978179</v>
      </c>
      <c r="I780" s="152"/>
      <c r="J780" s="152"/>
      <c r="K780" s="152"/>
    </row>
    <row r="781" spans="2:11">
      <c r="B781" s="60" t="s">
        <v>378</v>
      </c>
      <c r="C781" s="25"/>
      <c r="D781" s="61"/>
      <c r="F781" s="268">
        <v>67.2</v>
      </c>
      <c r="I781" s="152"/>
      <c r="J781" s="152"/>
      <c r="K781" s="152"/>
    </row>
    <row r="782" spans="2:11" ht="13.5" thickBot="1">
      <c r="B782" s="62" t="s">
        <v>335</v>
      </c>
      <c r="C782" s="63"/>
      <c r="D782" s="64"/>
      <c r="F782" s="261">
        <v>4762</v>
      </c>
      <c r="G782" s="65"/>
      <c r="I782" s="152"/>
      <c r="J782" s="152"/>
      <c r="K782" s="152"/>
    </row>
    <row r="783" spans="2:11">
      <c r="I783" s="152"/>
      <c r="J783" s="152"/>
      <c r="K783" s="152"/>
    </row>
    <row r="784" spans="2:11">
      <c r="I784" s="152"/>
      <c r="J784" s="152"/>
      <c r="K784" s="152"/>
    </row>
    <row r="785" spans="1:12" ht="13.5" thickBot="1">
      <c r="I785" s="152"/>
      <c r="J785" s="152"/>
      <c r="K785" s="152"/>
    </row>
    <row r="786" spans="1:12" ht="13.5" thickBot="1">
      <c r="B786" s="248" t="s">
        <v>380</v>
      </c>
      <c r="C786" s="249" t="s">
        <v>381</v>
      </c>
      <c r="D786" s="250"/>
      <c r="E786" s="250"/>
      <c r="F786" s="250"/>
      <c r="G786" s="250"/>
      <c r="H786" s="252" t="s">
        <v>382</v>
      </c>
      <c r="I786" s="251" t="s">
        <v>383</v>
      </c>
      <c r="J786" s="252" t="s">
        <v>384</v>
      </c>
      <c r="K786" s="253" t="s">
        <v>33</v>
      </c>
    </row>
    <row r="787" spans="1:12">
      <c r="B787" s="69">
        <v>420</v>
      </c>
      <c r="C787" s="67" t="s">
        <v>722</v>
      </c>
      <c r="D787" s="68"/>
      <c r="E787" s="68"/>
      <c r="F787" s="68"/>
      <c r="G787" s="68"/>
      <c r="H787" s="71">
        <v>66</v>
      </c>
      <c r="I787" s="70">
        <v>46.808510638297875</v>
      </c>
      <c r="J787" s="70">
        <v>6.56</v>
      </c>
      <c r="K787" s="199">
        <v>0.49909999999999999</v>
      </c>
    </row>
    <row r="788" spans="1:12">
      <c r="B788" s="75">
        <v>424</v>
      </c>
      <c r="C788" s="73" t="s">
        <v>723</v>
      </c>
      <c r="D788" s="74"/>
      <c r="E788" s="74"/>
      <c r="F788" s="74"/>
      <c r="G788" s="74"/>
      <c r="H788" s="77">
        <v>15</v>
      </c>
      <c r="I788" s="76">
        <v>10.638297872340425</v>
      </c>
      <c r="J788" s="76">
        <v>8.5299999999999994</v>
      </c>
      <c r="K788" s="108">
        <v>0.69</v>
      </c>
    </row>
    <row r="789" spans="1:12">
      <c r="B789" s="75">
        <v>254</v>
      </c>
      <c r="C789" s="67" t="s">
        <v>719</v>
      </c>
      <c r="D789" s="68"/>
      <c r="E789" s="68"/>
      <c r="F789" s="68"/>
      <c r="G789" s="68"/>
      <c r="H789" s="262">
        <v>5</v>
      </c>
      <c r="I789" s="76">
        <v>3.5460992907801416</v>
      </c>
      <c r="J789" s="81">
        <v>11.6</v>
      </c>
      <c r="K789" s="200">
        <v>0.62409999999999999</v>
      </c>
    </row>
    <row r="790" spans="1:12">
      <c r="B790" s="72">
        <v>425</v>
      </c>
      <c r="C790" s="84" t="s">
        <v>724</v>
      </c>
      <c r="D790" s="66"/>
      <c r="E790" s="66"/>
      <c r="F790" s="66"/>
      <c r="G790" s="66"/>
      <c r="H790" s="77">
        <v>5</v>
      </c>
      <c r="I790" s="78">
        <v>3.5460992907801416</v>
      </c>
      <c r="J790" s="76">
        <v>7.6</v>
      </c>
      <c r="K790" s="201">
        <v>0.495</v>
      </c>
    </row>
    <row r="791" spans="1:12" ht="13.5" thickBot="1">
      <c r="B791" s="72">
        <v>110</v>
      </c>
      <c r="C791" s="84" t="s">
        <v>725</v>
      </c>
      <c r="D791" s="82"/>
      <c r="E791" s="82"/>
      <c r="F791" s="82"/>
      <c r="G791" s="82"/>
      <c r="H791" s="77">
        <v>4</v>
      </c>
      <c r="I791" s="107">
        <v>2.8368794326241136</v>
      </c>
      <c r="J791" s="76">
        <v>3.75</v>
      </c>
      <c r="K791" s="108">
        <v>1.0994999999999999</v>
      </c>
    </row>
    <row r="792" spans="1:12" ht="13.5" thickBot="1">
      <c r="B792" s="318" t="s">
        <v>276</v>
      </c>
      <c r="C792" s="90"/>
      <c r="D792" s="90"/>
      <c r="E792" s="90"/>
      <c r="F792" s="90"/>
      <c r="G792" s="90"/>
      <c r="H792" s="322">
        <v>141</v>
      </c>
      <c r="I792" s="319">
        <v>100</v>
      </c>
      <c r="J792" s="320">
        <v>7.99</v>
      </c>
      <c r="K792" s="321">
        <v>0.67079999999999995</v>
      </c>
      <c r="L792" s="369"/>
    </row>
    <row r="793" spans="1:12">
      <c r="B793" s="85"/>
      <c r="C793" s="85"/>
      <c r="D793" s="85"/>
      <c r="E793" s="85"/>
      <c r="F793" s="85"/>
      <c r="G793" s="85"/>
      <c r="I793" s="87"/>
      <c r="J793" s="86"/>
      <c r="K793" s="152"/>
    </row>
    <row r="794" spans="1:12">
      <c r="A794" s="218"/>
      <c r="B794" s="373"/>
      <c r="C794" s="373"/>
      <c r="D794" s="373"/>
      <c r="E794" s="373"/>
      <c r="F794" s="373"/>
      <c r="G794" s="373"/>
      <c r="H794" s="323"/>
      <c r="I794" s="374"/>
      <c r="J794" s="375"/>
      <c r="K794" s="226"/>
    </row>
    <row r="795" spans="1:12">
      <c r="I795" s="152"/>
      <c r="J795" s="152"/>
      <c r="K795" s="152"/>
    </row>
    <row r="796" spans="1:12">
      <c r="I796" s="152"/>
      <c r="J796" s="152"/>
      <c r="K796" s="152"/>
    </row>
    <row r="797" spans="1:12" ht="13.5" thickBot="1">
      <c r="I797" s="152"/>
      <c r="J797" s="152"/>
      <c r="K797" s="152"/>
    </row>
    <row r="798" spans="1:12" ht="13.5" thickBot="1">
      <c r="B798" s="429" t="s">
        <v>366</v>
      </c>
      <c r="C798" s="430"/>
      <c r="D798" s="431"/>
      <c r="F798" s="264">
        <v>2018</v>
      </c>
      <c r="G798" s="218"/>
      <c r="I798" s="152"/>
      <c r="J798" s="152"/>
      <c r="K798" s="152"/>
    </row>
    <row r="799" spans="1:12">
      <c r="B799" t="s">
        <v>270</v>
      </c>
      <c r="F799" s="265"/>
      <c r="I799" s="152"/>
      <c r="J799" s="152"/>
      <c r="K799" s="152"/>
    </row>
    <row r="800" spans="1:12" ht="13.5" thickBot="1">
      <c r="I800" s="152"/>
      <c r="J800" s="152"/>
      <c r="K800" s="152"/>
    </row>
    <row r="801" spans="2:11">
      <c r="B801" s="57" t="s">
        <v>371</v>
      </c>
      <c r="C801" s="58"/>
      <c r="D801" s="59"/>
      <c r="F801" s="266">
        <v>25</v>
      </c>
      <c r="I801" s="152"/>
      <c r="J801" s="152"/>
      <c r="K801" s="152"/>
    </row>
    <row r="802" spans="2:11">
      <c r="B802" s="60" t="s">
        <v>261</v>
      </c>
      <c r="C802" s="25"/>
      <c r="D802" s="61"/>
      <c r="F802" s="267">
        <v>643</v>
      </c>
      <c r="G802" t="s">
        <v>270</v>
      </c>
      <c r="I802" s="152"/>
      <c r="J802" s="152"/>
      <c r="K802" s="152"/>
    </row>
    <row r="803" spans="2:11">
      <c r="B803" s="60" t="s">
        <v>373</v>
      </c>
      <c r="C803" s="25"/>
      <c r="D803" s="61"/>
      <c r="F803" s="268">
        <v>103.8</v>
      </c>
      <c r="I803" s="152"/>
      <c r="J803" s="152"/>
      <c r="K803" s="152"/>
    </row>
    <row r="804" spans="2:11">
      <c r="B804" s="60" t="s">
        <v>172</v>
      </c>
      <c r="C804" s="25"/>
      <c r="D804" s="61"/>
      <c r="F804" s="268">
        <v>14.5</v>
      </c>
      <c r="I804" s="152"/>
      <c r="J804" s="152"/>
      <c r="K804" s="152"/>
    </row>
    <row r="805" spans="2:11">
      <c r="B805" s="60" t="s">
        <v>374</v>
      </c>
      <c r="C805" s="25"/>
      <c r="D805" s="61"/>
      <c r="F805" s="267">
        <v>1986</v>
      </c>
      <c r="I805" s="152"/>
      <c r="J805" s="152"/>
      <c r="K805" s="152"/>
    </row>
    <row r="806" spans="2:11">
      <c r="B806" s="60" t="s">
        <v>375</v>
      </c>
      <c r="C806" s="25"/>
      <c r="D806" s="61"/>
      <c r="F806" s="267">
        <v>11604</v>
      </c>
      <c r="I806" s="152"/>
      <c r="J806" s="152"/>
      <c r="K806" s="152"/>
    </row>
    <row r="807" spans="2:11">
      <c r="B807" s="60" t="s">
        <v>376</v>
      </c>
      <c r="C807" s="25"/>
      <c r="D807" s="61"/>
      <c r="F807" s="267">
        <f>SUM(F805:F806)</f>
        <v>13590</v>
      </c>
      <c r="I807" s="152"/>
      <c r="J807" s="152"/>
      <c r="K807" s="152"/>
    </row>
    <row r="808" spans="2:11">
      <c r="B808" s="60" t="s">
        <v>377</v>
      </c>
      <c r="C808" s="25"/>
      <c r="D808" s="61"/>
      <c r="F808" s="268">
        <f>F806/F805</f>
        <v>5.8429003021148036</v>
      </c>
      <c r="I808" s="152"/>
      <c r="J808" s="152"/>
      <c r="K808" s="152"/>
    </row>
    <row r="809" spans="2:11">
      <c r="B809" s="60" t="s">
        <v>378</v>
      </c>
      <c r="C809" s="25"/>
      <c r="D809" s="61"/>
      <c r="F809" s="268">
        <v>47.3</v>
      </c>
      <c r="I809" s="152"/>
      <c r="J809" s="152"/>
      <c r="K809" s="152"/>
    </row>
    <row r="810" spans="2:11">
      <c r="B810" s="60" t="s">
        <v>388</v>
      </c>
      <c r="C810" s="25"/>
      <c r="D810" s="61"/>
      <c r="F810" s="260">
        <v>73</v>
      </c>
      <c r="G810" s="65"/>
      <c r="I810" s="152"/>
      <c r="J810" s="152"/>
      <c r="K810" s="152"/>
    </row>
    <row r="811" spans="2:11" ht="13.5" thickBot="1">
      <c r="B811" s="62" t="s">
        <v>335</v>
      </c>
      <c r="C811" s="63"/>
      <c r="D811" s="64"/>
      <c r="F811" s="261">
        <v>6891</v>
      </c>
      <c r="G811" s="65"/>
      <c r="I811" s="152"/>
      <c r="J811" s="152"/>
      <c r="K811" s="152"/>
    </row>
    <row r="812" spans="2:11">
      <c r="I812" s="152"/>
      <c r="J812" s="152"/>
      <c r="K812" s="152"/>
    </row>
    <row r="813" spans="2:11">
      <c r="I813" s="152"/>
      <c r="J813" s="152"/>
      <c r="K813" s="152"/>
    </row>
    <row r="814" spans="2:11" ht="13.5" thickBot="1">
      <c r="I814" s="152"/>
      <c r="J814" s="152"/>
      <c r="K814" s="152"/>
    </row>
    <row r="815" spans="2:11" ht="13.5" thickBot="1">
      <c r="B815" s="248" t="s">
        <v>380</v>
      </c>
      <c r="C815" s="249" t="s">
        <v>381</v>
      </c>
      <c r="D815" s="250"/>
      <c r="E815" s="250"/>
      <c r="F815" s="250"/>
      <c r="G815" s="250"/>
      <c r="H815" s="252" t="s">
        <v>382</v>
      </c>
      <c r="I815" s="251" t="s">
        <v>383</v>
      </c>
      <c r="J815" s="252" t="s">
        <v>384</v>
      </c>
      <c r="K815" s="253" t="s">
        <v>33</v>
      </c>
    </row>
    <row r="816" spans="2:11">
      <c r="B816" s="69">
        <v>693</v>
      </c>
      <c r="C816" s="67" t="s">
        <v>544</v>
      </c>
      <c r="D816" s="68"/>
      <c r="E816" s="68"/>
      <c r="F816" s="68"/>
      <c r="G816" s="68"/>
      <c r="H816" s="71">
        <v>167</v>
      </c>
      <c r="I816" s="70">
        <v>23.891273247496425</v>
      </c>
      <c r="J816" s="70">
        <v>9.8800000000000008</v>
      </c>
      <c r="K816" s="199">
        <v>0.98550000000000004</v>
      </c>
    </row>
    <row r="817" spans="2:12">
      <c r="B817" s="75">
        <v>3</v>
      </c>
      <c r="C817" s="73" t="s">
        <v>617</v>
      </c>
      <c r="D817" s="74"/>
      <c r="E817" s="74"/>
      <c r="F817" s="74"/>
      <c r="G817" s="74"/>
      <c r="H817" s="77">
        <v>67</v>
      </c>
      <c r="I817" s="76">
        <v>9.585121602288984</v>
      </c>
      <c r="J817" s="76">
        <v>29.7</v>
      </c>
      <c r="K817" s="108">
        <v>5.8280000000000003</v>
      </c>
    </row>
    <row r="818" spans="2:12">
      <c r="B818" s="75">
        <v>691</v>
      </c>
      <c r="C818" s="67" t="s">
        <v>726</v>
      </c>
      <c r="D818" s="68"/>
      <c r="E818" s="68"/>
      <c r="F818" s="68"/>
      <c r="G818" s="68"/>
      <c r="H818" s="262">
        <v>61</v>
      </c>
      <c r="I818" s="76">
        <v>8.7267525035765381</v>
      </c>
      <c r="J818" s="81">
        <v>14.43</v>
      </c>
      <c r="K818" s="200">
        <v>1.1348</v>
      </c>
    </row>
    <row r="819" spans="2:12">
      <c r="B819" s="72">
        <v>660</v>
      </c>
      <c r="C819" s="84" t="s">
        <v>618</v>
      </c>
      <c r="D819" s="66"/>
      <c r="E819" s="66"/>
      <c r="F819" s="66"/>
      <c r="G819" s="66"/>
      <c r="H819" s="77">
        <v>45</v>
      </c>
      <c r="I819" s="78">
        <v>6.437768240343348</v>
      </c>
      <c r="J819" s="76">
        <v>10.039999999999999</v>
      </c>
      <c r="K819" s="201">
        <v>1.0864</v>
      </c>
    </row>
    <row r="820" spans="2:12" ht="13.5" thickBot="1">
      <c r="B820" s="72">
        <v>690</v>
      </c>
      <c r="C820" s="84" t="s">
        <v>727</v>
      </c>
      <c r="D820" s="82"/>
      <c r="E820" s="82"/>
      <c r="F820" s="82"/>
      <c r="G820" s="82"/>
      <c r="H820" s="77">
        <v>42</v>
      </c>
      <c r="I820" s="107">
        <v>6.0085836909871242</v>
      </c>
      <c r="J820" s="76">
        <v>23.83</v>
      </c>
      <c r="K820" s="108">
        <v>1.4174</v>
      </c>
    </row>
    <row r="821" spans="2:12" ht="13.5" thickBot="1">
      <c r="B821" s="318" t="s">
        <v>276</v>
      </c>
      <c r="C821" s="90"/>
      <c r="D821" s="90"/>
      <c r="E821" s="90"/>
      <c r="F821" s="90"/>
      <c r="G821" s="90"/>
      <c r="H821" s="322">
        <v>699</v>
      </c>
      <c r="I821" s="319">
        <v>100</v>
      </c>
      <c r="J821" s="320">
        <v>14.5</v>
      </c>
      <c r="K821" s="321">
        <v>1.5654999999999999</v>
      </c>
      <c r="L821" s="369"/>
    </row>
    <row r="822" spans="2:12">
      <c r="B822" s="85"/>
      <c r="C822" s="85"/>
      <c r="D822" s="85"/>
      <c r="E822" s="85"/>
      <c r="F822" s="85"/>
      <c r="G822" s="85"/>
      <c r="I822" s="121"/>
      <c r="J822" s="87"/>
      <c r="K822" s="86"/>
    </row>
    <row r="823" spans="2:12">
      <c r="B823" s="85"/>
      <c r="C823" s="85"/>
      <c r="D823" s="85"/>
      <c r="E823" s="85"/>
      <c r="F823" s="85"/>
      <c r="G823" s="85"/>
      <c r="I823" s="121"/>
      <c r="J823" s="87"/>
      <c r="K823" s="86"/>
    </row>
    <row r="824" spans="2:12">
      <c r="B824" s="85"/>
      <c r="C824" s="85"/>
      <c r="D824" s="85"/>
      <c r="E824" s="85"/>
      <c r="F824" s="85"/>
      <c r="G824" s="85"/>
      <c r="I824" s="121"/>
      <c r="J824" s="87"/>
      <c r="K824" s="86"/>
    </row>
    <row r="825" spans="2:12">
      <c r="B825" s="85"/>
      <c r="C825" s="85"/>
      <c r="D825" s="85"/>
      <c r="E825" s="85"/>
      <c r="F825" s="85"/>
      <c r="G825" s="85"/>
      <c r="I825" s="121"/>
      <c r="J825" s="87"/>
      <c r="K825" s="86"/>
    </row>
    <row r="826" spans="2:12" ht="13.5" thickBot="1">
      <c r="B826" s="85"/>
      <c r="C826" s="85"/>
      <c r="D826" s="85"/>
      <c r="E826" s="85"/>
      <c r="F826" s="85"/>
      <c r="G826" s="85"/>
      <c r="I826" s="121"/>
      <c r="J826" s="87"/>
      <c r="K826" s="86"/>
    </row>
    <row r="827" spans="2:12" ht="13.5" thickBot="1">
      <c r="B827" s="429" t="s">
        <v>389</v>
      </c>
      <c r="C827" s="430"/>
      <c r="D827" s="431"/>
      <c r="F827" s="264">
        <v>2018</v>
      </c>
      <c r="G827" s="85"/>
      <c r="I827" s="152"/>
      <c r="J827" s="152"/>
      <c r="K827" s="152"/>
    </row>
    <row r="828" spans="2:12">
      <c r="B828" t="s">
        <v>270</v>
      </c>
      <c r="F828" s="265"/>
      <c r="I828" s="152"/>
      <c r="J828" s="152"/>
      <c r="K828" s="152"/>
    </row>
    <row r="829" spans="2:12" ht="13.5" thickBot="1">
      <c r="I829" s="152"/>
      <c r="J829" s="152"/>
      <c r="K829" s="152"/>
    </row>
    <row r="830" spans="2:12">
      <c r="B830" s="57" t="s">
        <v>371</v>
      </c>
      <c r="C830" s="58"/>
      <c r="D830" s="59"/>
      <c r="F830" s="294">
        <v>31</v>
      </c>
      <c r="I830" s="152"/>
      <c r="J830" s="152"/>
      <c r="K830" s="152"/>
    </row>
    <row r="831" spans="2:12">
      <c r="B831" s="60" t="s">
        <v>261</v>
      </c>
      <c r="C831" s="25"/>
      <c r="D831" s="61"/>
      <c r="F831" s="285">
        <v>678</v>
      </c>
      <c r="I831" s="152"/>
      <c r="J831" s="152"/>
      <c r="K831" s="152"/>
    </row>
    <row r="832" spans="2:12">
      <c r="B832" s="60" t="s">
        <v>373</v>
      </c>
      <c r="C832" s="25"/>
      <c r="D832" s="61"/>
      <c r="F832" s="295">
        <v>62.5</v>
      </c>
      <c r="I832" s="152"/>
      <c r="J832" s="152"/>
      <c r="K832" s="152"/>
    </row>
    <row r="833" spans="2:11">
      <c r="B833" s="60" t="s">
        <v>172</v>
      </c>
      <c r="C833" s="25"/>
      <c r="D833" s="61"/>
      <c r="F833" s="286">
        <v>10.3</v>
      </c>
      <c r="I833" s="152"/>
      <c r="J833" s="152"/>
      <c r="K833" s="152"/>
    </row>
    <row r="834" spans="2:11">
      <c r="B834" s="60" t="s">
        <v>374</v>
      </c>
      <c r="C834" s="25"/>
      <c r="D834" s="61"/>
      <c r="F834" s="285">
        <v>1986</v>
      </c>
      <c r="I834" s="152"/>
      <c r="J834" s="152"/>
      <c r="K834" s="152"/>
    </row>
    <row r="835" spans="2:11">
      <c r="B835" s="60" t="s">
        <v>375</v>
      </c>
      <c r="C835" s="25"/>
      <c r="D835" s="61"/>
      <c r="F835" s="285">
        <v>27262</v>
      </c>
      <c r="I835" s="152"/>
      <c r="J835" s="152"/>
      <c r="K835" s="152"/>
    </row>
    <row r="836" spans="2:11">
      <c r="B836" s="60" t="s">
        <v>376</v>
      </c>
      <c r="C836" s="25"/>
      <c r="D836" s="61"/>
      <c r="F836" s="285">
        <f>F834+F835</f>
        <v>29248</v>
      </c>
      <c r="I836" s="152"/>
      <c r="J836" s="152"/>
      <c r="K836" s="152"/>
    </row>
    <row r="837" spans="2:11">
      <c r="B837" s="60" t="s">
        <v>377</v>
      </c>
      <c r="C837" s="25"/>
      <c r="D837" s="61"/>
      <c r="F837" s="268">
        <f>F835/F834</f>
        <v>13.727089627391742</v>
      </c>
      <c r="I837" s="152"/>
      <c r="J837" s="152"/>
      <c r="K837" s="152"/>
    </row>
    <row r="838" spans="2:11">
      <c r="B838" s="60" t="s">
        <v>378</v>
      </c>
      <c r="C838" s="25"/>
      <c r="D838" s="61"/>
      <c r="F838" s="286">
        <v>81.56</v>
      </c>
      <c r="I838" s="152"/>
      <c r="J838" s="152"/>
      <c r="K838" s="152"/>
    </row>
    <row r="839" spans="2:11" ht="13.5" thickBot="1">
      <c r="B839" s="62" t="s">
        <v>335</v>
      </c>
      <c r="C839" s="63"/>
      <c r="D839" s="64"/>
      <c r="F839" s="261">
        <v>23656</v>
      </c>
      <c r="G839" s="65"/>
      <c r="I839" s="152"/>
      <c r="J839" s="152"/>
      <c r="K839" s="152"/>
    </row>
    <row r="840" spans="2:11">
      <c r="I840" s="152"/>
      <c r="J840" s="152"/>
      <c r="K840" s="152"/>
    </row>
    <row r="841" spans="2:11">
      <c r="I841" s="152"/>
      <c r="J841" s="152"/>
      <c r="K841" s="152"/>
    </row>
    <row r="842" spans="2:11">
      <c r="I842" s="152"/>
      <c r="J842" s="152"/>
      <c r="K842" s="152"/>
    </row>
    <row r="843" spans="2:11" ht="13.5" thickBot="1">
      <c r="I843" s="152"/>
      <c r="J843" s="152"/>
      <c r="K843" s="152"/>
    </row>
    <row r="844" spans="2:11" ht="13.5" thickBot="1">
      <c r="B844" s="248" t="s">
        <v>380</v>
      </c>
      <c r="C844" s="249" t="s">
        <v>381</v>
      </c>
      <c r="D844" s="250"/>
      <c r="E844" s="250"/>
      <c r="F844" s="250"/>
      <c r="G844" s="250"/>
      <c r="H844" s="252" t="s">
        <v>382</v>
      </c>
      <c r="I844" s="251" t="s">
        <v>383</v>
      </c>
      <c r="J844" s="252" t="s">
        <v>384</v>
      </c>
      <c r="K844" s="253" t="s">
        <v>33</v>
      </c>
    </row>
    <row r="845" spans="2:11">
      <c r="B845" s="69">
        <v>136</v>
      </c>
      <c r="C845" s="67" t="s">
        <v>681</v>
      </c>
      <c r="D845" s="68"/>
      <c r="E845" s="68"/>
      <c r="F845" s="68"/>
      <c r="G845" s="68"/>
      <c r="H845" s="71">
        <v>101</v>
      </c>
      <c r="I845" s="70">
        <v>14.787701317715959</v>
      </c>
      <c r="J845" s="70">
        <v>8.98</v>
      </c>
      <c r="K845" s="199">
        <v>1.0667</v>
      </c>
    </row>
    <row r="846" spans="2:11">
      <c r="B846" s="75">
        <v>240</v>
      </c>
      <c r="C846" s="73" t="s">
        <v>728</v>
      </c>
      <c r="D846" s="74"/>
      <c r="E846" s="74"/>
      <c r="F846" s="74"/>
      <c r="G846" s="74"/>
      <c r="H846" s="77">
        <v>59</v>
      </c>
      <c r="I846" s="76">
        <v>8.6383601756954604</v>
      </c>
      <c r="J846" s="76">
        <v>11.88</v>
      </c>
      <c r="K846" s="108">
        <v>0.94469999999999998</v>
      </c>
    </row>
    <row r="847" spans="2:11">
      <c r="B847" s="75">
        <v>693</v>
      </c>
      <c r="C847" s="67" t="s">
        <v>729</v>
      </c>
      <c r="D847" s="68"/>
      <c r="E847" s="68"/>
      <c r="F847" s="68"/>
      <c r="G847" s="68"/>
      <c r="H847" s="262">
        <v>43</v>
      </c>
      <c r="I847" s="76">
        <v>6.2957540263543192</v>
      </c>
      <c r="J847" s="81">
        <v>2.79</v>
      </c>
      <c r="K847" s="200">
        <v>0.83630000000000004</v>
      </c>
    </row>
    <row r="848" spans="2:11">
      <c r="B848" s="72">
        <v>281</v>
      </c>
      <c r="C848" s="84" t="s">
        <v>730</v>
      </c>
      <c r="D848" s="66"/>
      <c r="E848" s="66"/>
      <c r="F848" s="66"/>
      <c r="G848" s="66"/>
      <c r="H848" s="77">
        <v>31</v>
      </c>
      <c r="I848" s="78">
        <v>4.5387994143484622</v>
      </c>
      <c r="J848" s="76">
        <v>10.29</v>
      </c>
      <c r="K848" s="201">
        <v>1.0889</v>
      </c>
    </row>
    <row r="849" spans="2:12" ht="13.5" thickBot="1">
      <c r="B849" s="72">
        <v>41</v>
      </c>
      <c r="C849" s="84" t="s">
        <v>731</v>
      </c>
      <c r="D849" s="82"/>
      <c r="E849" s="82"/>
      <c r="F849" s="82"/>
      <c r="G849" s="82"/>
      <c r="H849" s="77">
        <v>28</v>
      </c>
      <c r="I849" s="107">
        <v>4.0995607613469982</v>
      </c>
      <c r="J849" s="76">
        <v>10.11</v>
      </c>
      <c r="K849" s="108">
        <v>0.90580000000000005</v>
      </c>
    </row>
    <row r="850" spans="2:12" ht="13.5" thickBot="1">
      <c r="B850" s="318" t="s">
        <v>276</v>
      </c>
      <c r="C850" s="90"/>
      <c r="D850" s="90"/>
      <c r="E850" s="90"/>
      <c r="F850" s="90"/>
      <c r="G850" s="90"/>
      <c r="H850" s="322">
        <v>683</v>
      </c>
      <c r="I850" s="319">
        <v>100</v>
      </c>
      <c r="J850" s="320">
        <v>10.33</v>
      </c>
      <c r="K850" s="321">
        <v>1.0149999999999999</v>
      </c>
      <c r="L850" s="369"/>
    </row>
    <row r="851" spans="2:12">
      <c r="I851" s="152"/>
      <c r="J851" s="120"/>
      <c r="K851" s="152"/>
    </row>
    <row r="852" spans="2:12">
      <c r="B852" s="83"/>
      <c r="C852" s="66"/>
      <c r="D852" s="66"/>
      <c r="E852" s="66"/>
      <c r="F852" s="66"/>
      <c r="G852" s="66"/>
      <c r="H852" s="83"/>
      <c r="I852" s="152"/>
      <c r="J852" s="152"/>
      <c r="K852" s="152"/>
    </row>
    <row r="853" spans="2:12">
      <c r="I853" s="152"/>
      <c r="J853" s="152"/>
      <c r="K853" s="152"/>
    </row>
    <row r="854" spans="2:12">
      <c r="I854" s="152"/>
      <c r="J854" s="152"/>
      <c r="K854" s="152"/>
    </row>
    <row r="855" spans="2:12" ht="13.5" thickBot="1">
      <c r="I855" s="152"/>
      <c r="J855" s="152"/>
      <c r="K855" s="152"/>
    </row>
    <row r="856" spans="2:12" ht="13.5" thickBot="1">
      <c r="B856" s="429" t="s">
        <v>367</v>
      </c>
      <c r="C856" s="430"/>
      <c r="D856" s="431"/>
      <c r="F856" s="264">
        <v>2018</v>
      </c>
      <c r="I856" s="152"/>
      <c r="J856" s="152"/>
      <c r="K856" s="152"/>
    </row>
    <row r="857" spans="2:12">
      <c r="B857" t="s">
        <v>270</v>
      </c>
      <c r="F857" s="265"/>
      <c r="I857" s="152"/>
      <c r="J857" s="152"/>
      <c r="K857" s="152"/>
    </row>
    <row r="858" spans="2:12" ht="13.5" thickBot="1">
      <c r="I858" s="152"/>
      <c r="J858" s="152"/>
      <c r="K858" s="152"/>
    </row>
    <row r="859" spans="2:12">
      <c r="B859" s="57" t="s">
        <v>371</v>
      </c>
      <c r="C859" s="58"/>
      <c r="D859" s="59"/>
      <c r="F859" s="266" t="s">
        <v>390</v>
      </c>
      <c r="I859" s="152"/>
      <c r="J859" s="152"/>
      <c r="K859" s="152"/>
    </row>
    <row r="860" spans="2:12">
      <c r="B860" s="60" t="s">
        <v>261</v>
      </c>
      <c r="C860" s="25"/>
      <c r="D860" s="61"/>
      <c r="F860" s="285">
        <v>28</v>
      </c>
      <c r="I860" s="152"/>
      <c r="J860" s="152"/>
      <c r="K860" s="152"/>
    </row>
    <row r="861" spans="2:12">
      <c r="B861" s="60" t="s">
        <v>373</v>
      </c>
      <c r="C861" s="25"/>
      <c r="D861" s="61"/>
      <c r="F861" s="403" t="s">
        <v>732</v>
      </c>
      <c r="I861" s="152"/>
      <c r="J861" s="152"/>
      <c r="K861" s="152"/>
    </row>
    <row r="862" spans="2:12">
      <c r="B862" s="60" t="s">
        <v>172</v>
      </c>
      <c r="C862" s="25"/>
      <c r="D862" s="61"/>
      <c r="F862" s="286">
        <v>1</v>
      </c>
      <c r="I862" s="152"/>
      <c r="J862" s="152"/>
      <c r="K862" s="152"/>
    </row>
    <row r="863" spans="2:12">
      <c r="B863" s="60" t="s">
        <v>374</v>
      </c>
      <c r="C863" s="25"/>
      <c r="D863" s="61"/>
      <c r="F863" s="285">
        <v>2239</v>
      </c>
      <c r="I863" s="152"/>
      <c r="J863" s="152"/>
      <c r="K863" s="152"/>
    </row>
    <row r="864" spans="2:12">
      <c r="B864" s="60" t="s">
        <v>375</v>
      </c>
      <c r="C864" s="25"/>
      <c r="D864" s="61"/>
      <c r="F864" s="285">
        <v>13733</v>
      </c>
      <c r="I864" s="152"/>
      <c r="J864" s="152"/>
      <c r="K864" s="152"/>
    </row>
    <row r="865" spans="2:12">
      <c r="B865" s="60" t="s">
        <v>376</v>
      </c>
      <c r="C865" s="25"/>
      <c r="D865" s="61"/>
      <c r="F865" s="285">
        <f>SUM(F863:F864)</f>
        <v>15972</v>
      </c>
      <c r="I865" s="152"/>
      <c r="J865" s="152"/>
      <c r="K865" s="152"/>
    </row>
    <row r="866" spans="2:12">
      <c r="B866" s="60" t="s">
        <v>377</v>
      </c>
      <c r="C866" s="25"/>
      <c r="D866" s="61"/>
      <c r="F866" s="268">
        <f>F864/F863</f>
        <v>6.1335417597141584</v>
      </c>
      <c r="I866" s="152"/>
      <c r="J866" s="152"/>
      <c r="K866" s="152"/>
    </row>
    <row r="867" spans="2:12" ht="13.5" thickBot="1">
      <c r="B867" s="62" t="s">
        <v>335</v>
      </c>
      <c r="C867" s="63"/>
      <c r="D867" s="64"/>
      <c r="F867" s="261">
        <v>4</v>
      </c>
      <c r="I867" s="152"/>
      <c r="J867" s="152"/>
      <c r="K867" s="152"/>
    </row>
    <row r="868" spans="2:12">
      <c r="I868" s="152"/>
      <c r="J868" s="152"/>
      <c r="K868" s="152"/>
    </row>
    <row r="869" spans="2:12">
      <c r="I869" s="152"/>
      <c r="J869" s="152"/>
      <c r="K869" s="152"/>
    </row>
    <row r="870" spans="2:12" ht="13.5" thickBot="1">
      <c r="I870" s="152"/>
      <c r="J870" s="152"/>
      <c r="K870" s="152"/>
    </row>
    <row r="871" spans="2:12" ht="13.5" thickBot="1">
      <c r="B871" s="248" t="s">
        <v>380</v>
      </c>
      <c r="C871" s="249" t="s">
        <v>381</v>
      </c>
      <c r="D871" s="250"/>
      <c r="E871" s="250"/>
      <c r="F871" s="250"/>
      <c r="G871" s="250"/>
      <c r="H871" s="252" t="s">
        <v>382</v>
      </c>
      <c r="I871" s="251" t="s">
        <v>383</v>
      </c>
      <c r="J871" s="252" t="s">
        <v>384</v>
      </c>
      <c r="K871" s="253" t="s">
        <v>33</v>
      </c>
    </row>
    <row r="872" spans="2:12">
      <c r="B872" s="372">
        <v>484</v>
      </c>
      <c r="C872" s="65" t="s">
        <v>733</v>
      </c>
      <c r="D872" s="68"/>
      <c r="E872" s="68"/>
      <c r="F872" s="68"/>
      <c r="G872" s="68"/>
      <c r="H872" s="71">
        <v>23</v>
      </c>
      <c r="I872" s="70">
        <v>85.18518518518519</v>
      </c>
      <c r="J872" s="70">
        <v>1.1299999999999999</v>
      </c>
      <c r="K872" s="199">
        <v>1.149</v>
      </c>
    </row>
    <row r="873" spans="2:12">
      <c r="B873" s="75">
        <v>500</v>
      </c>
      <c r="C873" s="73" t="s">
        <v>734</v>
      </c>
      <c r="D873" s="74"/>
      <c r="E873" s="74"/>
      <c r="F873" s="74"/>
      <c r="G873" s="74"/>
      <c r="H873" s="77">
        <v>3</v>
      </c>
      <c r="I873" s="76">
        <v>11.111111111111111</v>
      </c>
      <c r="J873" s="76">
        <v>0.67</v>
      </c>
      <c r="K873" s="108">
        <v>0.57369999999999999</v>
      </c>
    </row>
    <row r="874" spans="2:12">
      <c r="B874" s="75">
        <v>956</v>
      </c>
      <c r="C874" s="67" t="s">
        <v>655</v>
      </c>
      <c r="D874" s="68"/>
      <c r="E874" s="68"/>
      <c r="F874" s="68"/>
      <c r="G874" s="68"/>
      <c r="H874" s="262">
        <v>1</v>
      </c>
      <c r="I874" s="76">
        <v>3.7037037037037037</v>
      </c>
      <c r="J874" s="81">
        <v>0</v>
      </c>
      <c r="K874" s="200">
        <v>0</v>
      </c>
    </row>
    <row r="875" spans="2:12">
      <c r="B875" s="72"/>
      <c r="C875" s="84"/>
      <c r="D875" s="66"/>
      <c r="E875" s="66"/>
      <c r="F875" s="66"/>
      <c r="G875" s="66"/>
      <c r="H875" s="77"/>
      <c r="I875" s="78"/>
      <c r="J875" s="76"/>
      <c r="K875" s="201"/>
    </row>
    <row r="876" spans="2:12" ht="13.5" thickBot="1">
      <c r="B876" s="72"/>
      <c r="C876" s="84"/>
      <c r="D876" s="82"/>
      <c r="E876" s="82"/>
      <c r="F876" s="82"/>
      <c r="G876" s="82"/>
      <c r="H876" s="77"/>
      <c r="I876" s="107"/>
      <c r="J876" s="76"/>
      <c r="K876" s="108"/>
    </row>
    <row r="877" spans="2:12" ht="13.5" thickBot="1">
      <c r="B877" s="318" t="s">
        <v>385</v>
      </c>
      <c r="C877" s="90"/>
      <c r="D877" s="90"/>
      <c r="E877" s="90"/>
      <c r="F877" s="90"/>
      <c r="G877" s="90"/>
      <c r="H877" s="322">
        <v>27</v>
      </c>
      <c r="I877" s="319">
        <v>100</v>
      </c>
      <c r="J877" s="320">
        <v>1.04</v>
      </c>
      <c r="K877" s="321">
        <v>1.0826</v>
      </c>
      <c r="L877" s="369"/>
    </row>
    <row r="878" spans="2:12">
      <c r="B878" s="85"/>
      <c r="C878" s="85"/>
      <c r="D878" s="85"/>
      <c r="E878" s="85"/>
      <c r="F878" s="85"/>
      <c r="G878" s="85"/>
      <c r="I878" s="121"/>
      <c r="J878" s="87"/>
      <c r="K878" s="86"/>
    </row>
    <row r="879" spans="2:12">
      <c r="B879" s="85"/>
      <c r="C879" s="85"/>
      <c r="D879" s="85"/>
      <c r="E879" s="85"/>
      <c r="F879" s="85"/>
      <c r="G879" s="85"/>
      <c r="I879" s="121"/>
      <c r="J879" s="87"/>
      <c r="K879" s="86"/>
    </row>
    <row r="880" spans="2:12">
      <c r="B880" s="85"/>
      <c r="C880" s="85"/>
      <c r="D880" s="85"/>
      <c r="E880" s="85"/>
      <c r="F880" s="85"/>
      <c r="G880" s="85"/>
      <c r="I880" s="121"/>
      <c r="J880" s="87"/>
      <c r="K880" s="86"/>
    </row>
    <row r="881" spans="2:11">
      <c r="B881" s="85"/>
      <c r="C881" s="85"/>
      <c r="D881" s="85"/>
      <c r="E881" s="85"/>
      <c r="F881" s="85"/>
      <c r="G881" s="85"/>
      <c r="I881" s="87"/>
      <c r="J881" s="86"/>
      <c r="K881" s="152"/>
    </row>
    <row r="882" spans="2:11" ht="13.5" thickBot="1">
      <c r="B882" s="63" t="s">
        <v>270</v>
      </c>
      <c r="I882" s="152"/>
      <c r="J882" s="152"/>
      <c r="K882" s="152"/>
    </row>
    <row r="883" spans="2:11" ht="13.5" thickBot="1">
      <c r="B883" s="435" t="s">
        <v>393</v>
      </c>
      <c r="C883" s="436"/>
      <c r="D883" s="437"/>
      <c r="F883" s="264">
        <v>2018</v>
      </c>
      <c r="I883" s="152"/>
      <c r="J883" s="152"/>
      <c r="K883" s="152"/>
    </row>
    <row r="884" spans="2:11">
      <c r="B884" t="s">
        <v>270</v>
      </c>
      <c r="F884" s="265"/>
      <c r="I884" s="152"/>
      <c r="J884" s="152"/>
      <c r="K884" s="152"/>
    </row>
    <row r="885" spans="2:11" ht="13.5" thickBot="1">
      <c r="I885" s="152"/>
      <c r="J885" s="152"/>
      <c r="K885" s="152"/>
    </row>
    <row r="886" spans="2:11">
      <c r="B886" s="57" t="s">
        <v>371</v>
      </c>
      <c r="C886" s="58"/>
      <c r="D886" s="59"/>
      <c r="F886" s="281">
        <v>4</v>
      </c>
      <c r="I886" s="152"/>
      <c r="J886" s="152"/>
      <c r="K886" s="152"/>
    </row>
    <row r="887" spans="2:11">
      <c r="B887" s="60" t="s">
        <v>261</v>
      </c>
      <c r="C887" s="25"/>
      <c r="D887" s="61"/>
      <c r="F887" s="267">
        <v>39</v>
      </c>
      <c r="I887" s="152"/>
      <c r="J887" s="152"/>
      <c r="K887" s="152"/>
    </row>
    <row r="888" spans="2:11">
      <c r="B888" s="60" t="s">
        <v>373</v>
      </c>
      <c r="C888" s="25"/>
      <c r="D888" s="61"/>
      <c r="F888" s="268">
        <v>23.2</v>
      </c>
      <c r="I888" s="152"/>
      <c r="J888" s="152"/>
      <c r="K888" s="152"/>
    </row>
    <row r="889" spans="2:11">
      <c r="B889" s="60" t="s">
        <v>172</v>
      </c>
      <c r="C889" s="25"/>
      <c r="D889" s="61"/>
      <c r="F889" s="268">
        <v>8.5</v>
      </c>
      <c r="I889" s="152"/>
      <c r="J889" s="152"/>
      <c r="K889" s="152"/>
    </row>
    <row r="890" spans="2:11">
      <c r="B890" s="60" t="s">
        <v>374</v>
      </c>
      <c r="C890" s="25"/>
      <c r="D890" s="61"/>
      <c r="F890" s="267">
        <v>2927</v>
      </c>
      <c r="I890" s="152"/>
      <c r="J890" s="152"/>
      <c r="K890" s="152"/>
    </row>
    <row r="891" spans="2:11">
      <c r="B891" s="60" t="s">
        <v>375</v>
      </c>
      <c r="C891" s="25"/>
      <c r="D891" s="61"/>
      <c r="F891" s="267">
        <v>6887</v>
      </c>
      <c r="I891" s="152"/>
      <c r="J891" s="152"/>
      <c r="K891" s="152"/>
    </row>
    <row r="892" spans="2:11">
      <c r="B892" s="60" t="s">
        <v>376</v>
      </c>
      <c r="C892" s="25"/>
      <c r="D892" s="61"/>
      <c r="F892" s="267">
        <f>SUM(F890:F891)</f>
        <v>9814</v>
      </c>
      <c r="I892" s="152"/>
      <c r="J892" s="152"/>
      <c r="K892" s="152"/>
    </row>
    <row r="893" spans="2:11">
      <c r="B893" s="60" t="s">
        <v>377</v>
      </c>
      <c r="C893" s="25"/>
      <c r="D893" s="61"/>
      <c r="F893" s="404">
        <f>F891/F890</f>
        <v>2.3529210796036897</v>
      </c>
      <c r="I893" s="152"/>
      <c r="J893" s="152"/>
      <c r="K893" s="152"/>
    </row>
    <row r="894" spans="2:11">
      <c r="B894" s="60" t="s">
        <v>378</v>
      </c>
      <c r="C894" s="25"/>
      <c r="D894" s="61"/>
      <c r="F894" s="404">
        <v>35.9</v>
      </c>
      <c r="I894" s="152"/>
      <c r="J894" s="152"/>
      <c r="K894" s="152"/>
    </row>
    <row r="895" spans="2:11" ht="13.5" thickBot="1">
      <c r="B895" s="62" t="s">
        <v>335</v>
      </c>
      <c r="C895" s="63"/>
      <c r="D895" s="64"/>
      <c r="F895" s="261">
        <v>996</v>
      </c>
      <c r="G895" s="65"/>
      <c r="I895" s="152"/>
      <c r="J895" s="152"/>
      <c r="K895" s="152"/>
    </row>
    <row r="896" spans="2:11">
      <c r="I896" s="152"/>
      <c r="J896" s="152"/>
      <c r="K896" s="152"/>
    </row>
    <row r="897" spans="2:12">
      <c r="I897" s="152"/>
      <c r="J897" s="152"/>
      <c r="K897" s="152"/>
    </row>
    <row r="898" spans="2:12" ht="13.5" thickBot="1">
      <c r="I898" s="152"/>
      <c r="J898" s="152"/>
      <c r="K898" s="152"/>
    </row>
    <row r="899" spans="2:12" ht="13.5" thickBot="1">
      <c r="B899" s="248" t="s">
        <v>380</v>
      </c>
      <c r="C899" s="249" t="s">
        <v>381</v>
      </c>
      <c r="D899" s="250"/>
      <c r="E899" s="250"/>
      <c r="F899" s="250"/>
      <c r="G899" s="250"/>
      <c r="H899" s="252" t="s">
        <v>382</v>
      </c>
      <c r="I899" s="251" t="s">
        <v>383</v>
      </c>
      <c r="J899" s="252" t="s">
        <v>384</v>
      </c>
      <c r="K899" s="253" t="s">
        <v>33</v>
      </c>
    </row>
    <row r="900" spans="2:12">
      <c r="B900" s="69">
        <v>351</v>
      </c>
      <c r="C900" s="67" t="s">
        <v>736</v>
      </c>
      <c r="D900" s="68"/>
      <c r="E900" s="68"/>
      <c r="F900" s="68"/>
      <c r="G900" s="68"/>
      <c r="H900" s="71">
        <v>11</v>
      </c>
      <c r="I900" s="70">
        <v>32.352941176470587</v>
      </c>
      <c r="J900" s="70">
        <v>6.45</v>
      </c>
      <c r="K900" s="199">
        <v>0.50629999999999997</v>
      </c>
    </row>
    <row r="901" spans="2:12">
      <c r="B901" s="75">
        <v>347</v>
      </c>
      <c r="C901" s="73" t="s">
        <v>735</v>
      </c>
      <c r="D901" s="74"/>
      <c r="E901" s="74"/>
      <c r="F901" s="74"/>
      <c r="G901" s="74"/>
      <c r="H901" s="77">
        <v>5</v>
      </c>
      <c r="I901" s="76">
        <v>14.705882352941176</v>
      </c>
      <c r="J901" s="76">
        <v>8.6</v>
      </c>
      <c r="K901" s="108">
        <v>0.69869999999999999</v>
      </c>
    </row>
    <row r="902" spans="2:12">
      <c r="B902" s="75">
        <v>346</v>
      </c>
      <c r="C902" s="67" t="s">
        <v>737</v>
      </c>
      <c r="D902" s="68"/>
      <c r="E902" s="68"/>
      <c r="F902" s="68"/>
      <c r="G902" s="68"/>
      <c r="H902" s="262">
        <v>4</v>
      </c>
      <c r="I902" s="76">
        <v>11.764705882352942</v>
      </c>
      <c r="J902" s="81">
        <v>8.75</v>
      </c>
      <c r="K902" s="200">
        <v>0.66569999999999996</v>
      </c>
    </row>
    <row r="903" spans="2:12">
      <c r="B903" s="72">
        <v>312</v>
      </c>
      <c r="C903" s="84" t="s">
        <v>738</v>
      </c>
      <c r="D903" s="66"/>
      <c r="E903" s="66"/>
      <c r="F903" s="66"/>
      <c r="G903" s="66"/>
      <c r="H903" s="77">
        <v>1</v>
      </c>
      <c r="I903" s="78">
        <v>2.9411764705882355</v>
      </c>
      <c r="J903" s="76">
        <v>3</v>
      </c>
      <c r="K903" s="201">
        <v>1.5129999999999999</v>
      </c>
    </row>
    <row r="904" spans="2:12" ht="13.5" thickBot="1">
      <c r="B904" s="72">
        <v>243</v>
      </c>
      <c r="C904" s="84" t="s">
        <v>739</v>
      </c>
      <c r="D904" s="82"/>
      <c r="E904" s="82"/>
      <c r="F904" s="82"/>
      <c r="G904" s="82"/>
      <c r="H904" s="77">
        <v>1</v>
      </c>
      <c r="I904" s="107">
        <v>2.9411764705882355</v>
      </c>
      <c r="J904" s="76">
        <v>16</v>
      </c>
      <c r="K904" s="108">
        <v>0.69</v>
      </c>
    </row>
    <row r="905" spans="2:12" ht="13.5" thickBot="1">
      <c r="B905" s="318" t="s">
        <v>276</v>
      </c>
      <c r="C905" s="90"/>
      <c r="D905" s="90"/>
      <c r="E905" s="90"/>
      <c r="F905" s="90"/>
      <c r="G905" s="90"/>
      <c r="H905" s="322">
        <v>34</v>
      </c>
      <c r="I905" s="319">
        <v>100</v>
      </c>
      <c r="J905" s="320">
        <v>8.5299999999999994</v>
      </c>
      <c r="K905" s="321">
        <v>0.6542</v>
      </c>
      <c r="L905" s="369"/>
    </row>
    <row r="906" spans="2:12">
      <c r="I906" s="152"/>
      <c r="J906" s="152"/>
      <c r="K906" s="152"/>
    </row>
    <row r="907" spans="2:12">
      <c r="I907" s="152"/>
      <c r="J907" s="152"/>
      <c r="K907" s="152"/>
    </row>
    <row r="908" spans="2:12">
      <c r="I908" s="152"/>
      <c r="J908" s="152"/>
      <c r="K908" s="152"/>
    </row>
    <row r="909" spans="2:12">
      <c r="I909" s="152"/>
      <c r="J909" s="152"/>
      <c r="K909" s="152"/>
    </row>
    <row r="910" spans="2:12" ht="13.5" thickBot="1">
      <c r="I910" s="152"/>
      <c r="J910" s="152"/>
      <c r="K910" s="152"/>
    </row>
    <row r="911" spans="2:12" ht="13.5" thickBot="1">
      <c r="B911" s="438" t="s">
        <v>394</v>
      </c>
      <c r="C911" s="439"/>
      <c r="D911" s="440"/>
      <c r="F911" s="264">
        <v>2018</v>
      </c>
      <c r="I911" s="152"/>
      <c r="J911" s="152"/>
      <c r="K911" s="152"/>
    </row>
    <row r="912" spans="2:12">
      <c r="B912" t="s">
        <v>270</v>
      </c>
      <c r="F912" s="265"/>
      <c r="I912" s="152"/>
      <c r="J912" s="152"/>
      <c r="K912" s="152"/>
    </row>
    <row r="913" spans="2:12" ht="13.5" thickBot="1">
      <c r="I913" s="152"/>
      <c r="J913" s="152"/>
      <c r="K913" s="152"/>
    </row>
    <row r="914" spans="2:12">
      <c r="B914" s="57" t="s">
        <v>371</v>
      </c>
      <c r="C914" s="58"/>
      <c r="D914" s="59"/>
      <c r="F914" s="281">
        <v>5</v>
      </c>
      <c r="I914" s="152"/>
      <c r="J914" s="152"/>
      <c r="K914" s="152"/>
    </row>
    <row r="915" spans="2:12">
      <c r="B915" s="60" t="s">
        <v>261</v>
      </c>
      <c r="C915" s="25"/>
      <c r="D915" s="61"/>
      <c r="F915" s="267">
        <v>43</v>
      </c>
      <c r="I915" s="152"/>
      <c r="J915" s="152"/>
      <c r="K915" s="152"/>
    </row>
    <row r="916" spans="2:12">
      <c r="B916" s="60" t="s">
        <v>172</v>
      </c>
      <c r="C916" s="25"/>
      <c r="D916" s="61"/>
      <c r="F916" s="268">
        <v>4.4000000000000004</v>
      </c>
      <c r="I916" s="152"/>
      <c r="J916" s="152"/>
      <c r="K916" s="152"/>
    </row>
    <row r="917" spans="2:12">
      <c r="B917" s="60" t="s">
        <v>433</v>
      </c>
      <c r="C917" s="25"/>
      <c r="D917" s="61"/>
      <c r="F917" s="291">
        <v>8411</v>
      </c>
      <c r="I917" s="152"/>
      <c r="J917" s="152"/>
      <c r="K917" s="152"/>
    </row>
    <row r="918" spans="2:12" ht="13.5" thickBot="1">
      <c r="B918" s="224" t="s">
        <v>742</v>
      </c>
      <c r="C918" s="63"/>
      <c r="D918" s="64"/>
      <c r="F918" s="270">
        <v>2713</v>
      </c>
      <c r="I918" s="152"/>
      <c r="J918" s="152"/>
      <c r="K918" s="152"/>
    </row>
    <row r="919" spans="2:12">
      <c r="I919" s="152"/>
      <c r="J919" s="152"/>
      <c r="K919" s="152"/>
    </row>
    <row r="920" spans="2:12">
      <c r="I920" s="152"/>
      <c r="J920" s="152"/>
      <c r="K920" s="152"/>
    </row>
    <row r="921" spans="2:12" ht="13.5" thickBot="1">
      <c r="I921" s="152"/>
      <c r="J921" s="152"/>
      <c r="K921" s="152"/>
    </row>
    <row r="922" spans="2:12" ht="13.5" thickBot="1">
      <c r="B922" s="248" t="s">
        <v>380</v>
      </c>
      <c r="C922" s="249" t="s">
        <v>381</v>
      </c>
      <c r="D922" s="250"/>
      <c r="E922" s="250"/>
      <c r="F922" s="250"/>
      <c r="G922" s="250"/>
      <c r="H922" s="252" t="s">
        <v>382</v>
      </c>
      <c r="I922" s="251" t="s">
        <v>383</v>
      </c>
      <c r="J922" s="252" t="s">
        <v>384</v>
      </c>
      <c r="K922" s="253" t="s">
        <v>33</v>
      </c>
    </row>
    <row r="923" spans="2:12">
      <c r="B923" s="69">
        <v>424</v>
      </c>
      <c r="C923" s="67" t="s">
        <v>723</v>
      </c>
      <c r="D923" s="68"/>
      <c r="E923" s="68"/>
      <c r="F923" s="68"/>
      <c r="G923" s="68"/>
      <c r="H923" s="152">
        <v>29</v>
      </c>
      <c r="I923" s="198">
        <v>70.731707317073173</v>
      </c>
      <c r="J923" s="152">
        <v>2.48</v>
      </c>
      <c r="K923" s="152">
        <v>0.4995</v>
      </c>
    </row>
    <row r="924" spans="2:12">
      <c r="B924" s="75">
        <v>240</v>
      </c>
      <c r="C924" s="73" t="s">
        <v>728</v>
      </c>
      <c r="D924" s="74"/>
      <c r="E924" s="74"/>
      <c r="F924" s="74"/>
      <c r="G924" s="74"/>
      <c r="H924" s="152">
        <v>2</v>
      </c>
      <c r="I924" s="198">
        <v>4.8780487804878048</v>
      </c>
      <c r="J924" s="152">
        <v>3.5</v>
      </c>
      <c r="K924" s="152">
        <v>1.2181999999999999</v>
      </c>
    </row>
    <row r="925" spans="2:12" ht="15" customHeight="1">
      <c r="B925" s="75">
        <v>281</v>
      </c>
      <c r="C925" s="67" t="s">
        <v>730</v>
      </c>
      <c r="D925" s="68"/>
      <c r="E925" s="68"/>
      <c r="F925" s="68"/>
      <c r="G925" s="68"/>
      <c r="H925" s="152">
        <v>2</v>
      </c>
      <c r="I925" s="198">
        <v>4.8780487804878048</v>
      </c>
      <c r="J925" s="152">
        <v>1</v>
      </c>
      <c r="K925" s="152">
        <v>0.8427</v>
      </c>
    </row>
    <row r="926" spans="2:12">
      <c r="B926" s="72">
        <v>343</v>
      </c>
      <c r="C926" s="84" t="s">
        <v>739</v>
      </c>
      <c r="D926" s="66"/>
      <c r="E926" s="66"/>
      <c r="F926" s="66"/>
      <c r="G926" s="66"/>
      <c r="H926" s="152">
        <v>2</v>
      </c>
      <c r="I926" s="198">
        <v>4.8780487804878048</v>
      </c>
      <c r="J926" s="152">
        <v>4</v>
      </c>
      <c r="K926" s="152">
        <v>1.1186</v>
      </c>
    </row>
    <row r="927" spans="2:12" ht="13.5" thickBot="1">
      <c r="B927" s="72">
        <v>694</v>
      </c>
      <c r="C927" s="84" t="s">
        <v>743</v>
      </c>
      <c r="D927" s="82"/>
      <c r="E927" s="82"/>
      <c r="F927" s="82"/>
      <c r="G927" s="82"/>
      <c r="H927" s="152">
        <v>1</v>
      </c>
      <c r="I927" s="198">
        <v>2.4390243902439024</v>
      </c>
      <c r="J927" s="152">
        <v>2</v>
      </c>
      <c r="K927" s="152">
        <v>0.74590000000000001</v>
      </c>
    </row>
    <row r="928" spans="2:12" ht="13.5" thickBot="1">
      <c r="B928" s="318" t="s">
        <v>385</v>
      </c>
      <c r="C928" s="90"/>
      <c r="D928" s="90"/>
      <c r="E928" s="90"/>
      <c r="F928" s="90"/>
      <c r="G928" s="90"/>
      <c r="H928" s="152">
        <v>41</v>
      </c>
      <c r="I928" s="198">
        <v>100</v>
      </c>
      <c r="J928" s="152">
        <v>2.56</v>
      </c>
      <c r="K928" s="152">
        <v>0.59970000000000001</v>
      </c>
      <c r="L928" s="369"/>
    </row>
    <row r="929" spans="2:11">
      <c r="B929" s="88"/>
      <c r="C929" s="85"/>
      <c r="D929" s="85"/>
      <c r="E929" s="85"/>
      <c r="F929" s="85"/>
      <c r="G929" s="85"/>
      <c r="I929" s="87"/>
      <c r="J929" s="86"/>
      <c r="K929" s="152"/>
    </row>
    <row r="930" spans="2:11">
      <c r="B930" s="85"/>
      <c r="C930" s="85"/>
      <c r="D930" s="85"/>
      <c r="E930" s="85"/>
      <c r="F930" s="85"/>
      <c r="G930" s="85"/>
      <c r="I930" s="87"/>
      <c r="J930" s="86"/>
      <c r="K930" s="152"/>
    </row>
    <row r="931" spans="2:11">
      <c r="B931" s="85"/>
      <c r="C931" s="85"/>
      <c r="D931" s="85"/>
      <c r="E931" s="85"/>
      <c r="F931" s="85"/>
      <c r="G931" s="85"/>
      <c r="I931" s="87"/>
      <c r="J931" s="86"/>
      <c r="K931" s="152"/>
    </row>
    <row r="932" spans="2:11">
      <c r="B932" s="85"/>
      <c r="C932" s="85"/>
      <c r="D932" s="85"/>
      <c r="E932" s="85"/>
      <c r="F932" s="85"/>
      <c r="G932" s="85"/>
      <c r="I932" s="87"/>
      <c r="J932" s="86"/>
      <c r="K932" s="152"/>
    </row>
    <row r="933" spans="2:11" ht="13.5" thickBot="1">
      <c r="B933" s="85"/>
      <c r="C933" s="85"/>
      <c r="D933" s="85"/>
      <c r="E933" s="85"/>
      <c r="F933" s="85"/>
      <c r="G933" s="85"/>
      <c r="I933" s="87"/>
      <c r="J933" s="86"/>
      <c r="K933" s="152"/>
    </row>
    <row r="934" spans="2:11" ht="13.5" thickBot="1">
      <c r="B934" s="429" t="s">
        <v>458</v>
      </c>
      <c r="C934" s="430"/>
      <c r="D934" s="431"/>
      <c r="F934" s="264">
        <v>2018</v>
      </c>
      <c r="G934" s="85"/>
      <c r="I934" s="152"/>
      <c r="J934" s="152"/>
      <c r="K934" s="152"/>
    </row>
    <row r="935" spans="2:11">
      <c r="B935" t="s">
        <v>270</v>
      </c>
      <c r="F935" s="265"/>
      <c r="I935" s="152"/>
      <c r="J935" s="152"/>
      <c r="K935" s="152"/>
    </row>
    <row r="936" spans="2:11" ht="13.5" thickBot="1">
      <c r="I936" s="152"/>
      <c r="J936" s="152"/>
      <c r="K936" s="152"/>
    </row>
    <row r="937" spans="2:11">
      <c r="B937" s="57" t="s">
        <v>371</v>
      </c>
      <c r="C937" s="58"/>
      <c r="D937" s="59"/>
      <c r="F937" s="255">
        <v>32</v>
      </c>
      <c r="I937" s="152"/>
      <c r="J937" s="152"/>
      <c r="K937" s="152"/>
    </row>
    <row r="938" spans="2:11">
      <c r="B938" s="60" t="s">
        <v>261</v>
      </c>
      <c r="C938" s="25"/>
      <c r="D938" s="61"/>
      <c r="F938" s="258">
        <v>863</v>
      </c>
      <c r="I938" s="152"/>
      <c r="J938" s="152"/>
      <c r="K938" s="152"/>
    </row>
    <row r="939" spans="2:11">
      <c r="B939" s="60" t="s">
        <v>44</v>
      </c>
      <c r="C939" s="25"/>
      <c r="D939" s="61"/>
      <c r="F939" s="258">
        <v>545</v>
      </c>
      <c r="I939" s="152"/>
      <c r="J939" s="152"/>
      <c r="K939" s="152"/>
    </row>
    <row r="940" spans="2:11">
      <c r="B940" s="60" t="s">
        <v>373</v>
      </c>
      <c r="C940" s="25"/>
      <c r="D940" s="61"/>
      <c r="F940" s="274">
        <v>68.3</v>
      </c>
      <c r="I940" s="152"/>
      <c r="J940" s="152"/>
      <c r="K940" s="152"/>
    </row>
    <row r="941" spans="2:11" ht="13.5" thickBot="1">
      <c r="B941" s="334" t="s">
        <v>740</v>
      </c>
      <c r="C941" s="25"/>
      <c r="D941" s="61"/>
      <c r="F941" s="257">
        <v>6.9</v>
      </c>
      <c r="I941" s="152"/>
      <c r="J941" s="152"/>
      <c r="K941" s="152"/>
    </row>
    <row r="942" spans="2:11">
      <c r="B942" s="58" t="s">
        <v>270</v>
      </c>
      <c r="C942" s="58"/>
      <c r="D942" s="58"/>
      <c r="F942" s="405" t="s">
        <v>270</v>
      </c>
      <c r="I942" s="152"/>
      <c r="J942" s="152"/>
      <c r="K942" s="152"/>
    </row>
    <row r="943" spans="2:11">
      <c r="B943" s="25"/>
      <c r="C943" s="25"/>
      <c r="D943" s="25"/>
      <c r="E943" s="25"/>
      <c r="F943" s="25"/>
      <c r="G943" s="25"/>
      <c r="I943" s="152"/>
      <c r="J943" s="152"/>
      <c r="K943" s="152"/>
    </row>
    <row r="944" spans="2:11">
      <c r="B944" s="25"/>
      <c r="C944" s="25"/>
      <c r="D944" s="25"/>
      <c r="E944" s="25"/>
      <c r="F944" s="25"/>
      <c r="G944" s="25"/>
      <c r="I944" s="152"/>
      <c r="J944" s="152"/>
      <c r="K944" s="152"/>
    </row>
    <row r="945" spans="2:12" ht="13.5" thickBot="1">
      <c r="I945" s="152"/>
      <c r="J945" s="152"/>
      <c r="K945" s="152"/>
    </row>
    <row r="946" spans="2:12" ht="13.5" thickBot="1">
      <c r="B946" s="248" t="s">
        <v>380</v>
      </c>
      <c r="C946" s="249" t="s">
        <v>381</v>
      </c>
      <c r="D946" s="250"/>
      <c r="E946" s="250"/>
      <c r="F946" s="250"/>
      <c r="G946" s="250"/>
      <c r="H946" s="252" t="s">
        <v>382</v>
      </c>
      <c r="I946" s="251" t="s">
        <v>383</v>
      </c>
      <c r="J946" s="252" t="s">
        <v>384</v>
      </c>
      <c r="K946" s="253" t="s">
        <v>33</v>
      </c>
    </row>
    <row r="947" spans="2:12">
      <c r="B947" s="69">
        <v>44</v>
      </c>
      <c r="C947" s="67" t="s">
        <v>663</v>
      </c>
      <c r="D947" s="68"/>
      <c r="E947" s="68"/>
      <c r="F947" s="68"/>
      <c r="G947" s="68"/>
      <c r="H947" s="71">
        <v>37</v>
      </c>
      <c r="I947" s="70">
        <v>13.028169014084508</v>
      </c>
      <c r="J947" s="70">
        <v>3.03</v>
      </c>
      <c r="K947" s="199">
        <v>1.1353</v>
      </c>
    </row>
    <row r="948" spans="2:12">
      <c r="B948" s="75">
        <v>21</v>
      </c>
      <c r="C948" s="73" t="s">
        <v>661</v>
      </c>
      <c r="D948" s="74"/>
      <c r="E948" s="74"/>
      <c r="F948" s="74"/>
      <c r="G948" s="74"/>
      <c r="H948" s="77">
        <v>20</v>
      </c>
      <c r="I948" s="76">
        <v>7.042253521126761</v>
      </c>
      <c r="J948" s="76">
        <v>18.8</v>
      </c>
      <c r="K948" s="108">
        <v>4.7163000000000004</v>
      </c>
    </row>
    <row r="949" spans="2:12">
      <c r="B949" s="75">
        <v>55</v>
      </c>
      <c r="C949" s="67" t="s">
        <v>741</v>
      </c>
      <c r="D949" s="68"/>
      <c r="E949" s="68"/>
      <c r="F949" s="68"/>
      <c r="G949" s="68"/>
      <c r="H949" s="262">
        <v>14</v>
      </c>
      <c r="I949" s="76">
        <v>4.929577464788732</v>
      </c>
      <c r="J949" s="81">
        <v>4.1399999999999997</v>
      </c>
      <c r="K949" s="200">
        <v>1.1629</v>
      </c>
    </row>
    <row r="950" spans="2:12">
      <c r="B950" s="72">
        <v>45</v>
      </c>
      <c r="C950" s="84" t="s">
        <v>660</v>
      </c>
      <c r="D950" s="66"/>
      <c r="E950" s="66"/>
      <c r="F950" s="66"/>
      <c r="G950" s="66"/>
      <c r="H950" s="77">
        <v>12</v>
      </c>
      <c r="I950" s="78">
        <v>4.225352112676056</v>
      </c>
      <c r="J950" s="76">
        <v>4.33</v>
      </c>
      <c r="K950" s="201">
        <v>1.4198999999999999</v>
      </c>
    </row>
    <row r="951" spans="2:12" ht="13.5" thickBot="1">
      <c r="B951" s="72">
        <v>720</v>
      </c>
      <c r="C951" s="84" t="s">
        <v>697</v>
      </c>
      <c r="D951" s="82"/>
      <c r="E951" s="82"/>
      <c r="F951" s="82"/>
      <c r="G951" s="82"/>
      <c r="H951" s="77">
        <v>12</v>
      </c>
      <c r="I951" s="107">
        <v>4.225352112676056</v>
      </c>
      <c r="J951" s="76">
        <v>3.92</v>
      </c>
      <c r="K951" s="108">
        <v>1.8440000000000001</v>
      </c>
    </row>
    <row r="952" spans="2:12" ht="13.5" thickBot="1">
      <c r="B952" s="318" t="s">
        <v>276</v>
      </c>
      <c r="C952" s="90"/>
      <c r="D952" s="90"/>
      <c r="E952" s="90"/>
      <c r="F952" s="90"/>
      <c r="G952" s="90"/>
      <c r="H952" s="322">
        <v>284</v>
      </c>
      <c r="I952" s="319">
        <v>100</v>
      </c>
      <c r="J952" s="320">
        <v>8.9</v>
      </c>
      <c r="K952" s="321">
        <v>2.4950999999999999</v>
      </c>
      <c r="L952" s="369"/>
    </row>
    <row r="953" spans="2:12">
      <c r="I953" s="152"/>
      <c r="J953" s="152"/>
      <c r="K953" s="152"/>
    </row>
    <row r="954" spans="2:12">
      <c r="I954" s="152"/>
      <c r="J954" s="152"/>
      <c r="K954" s="152"/>
    </row>
    <row r="955" spans="2:12">
      <c r="I955" s="152"/>
      <c r="J955" s="152"/>
      <c r="K955" s="152"/>
    </row>
    <row r="956" spans="2:12">
      <c r="I956" s="152"/>
      <c r="J956" s="152"/>
      <c r="K956" s="152"/>
    </row>
    <row r="957" spans="2:12">
      <c r="I957" s="152"/>
      <c r="J957" s="152"/>
      <c r="K957" s="152"/>
    </row>
    <row r="958" spans="2:12">
      <c r="I958" s="87"/>
      <c r="J958" s="86"/>
      <c r="K958" s="152"/>
    </row>
    <row r="959" spans="2:12">
      <c r="I959" s="87"/>
      <c r="J959" s="86"/>
      <c r="K959" s="152"/>
    </row>
    <row r="960" spans="2:12">
      <c r="I960" s="152"/>
      <c r="J960" s="152"/>
      <c r="K960" s="152"/>
    </row>
    <row r="961" spans="2:11">
      <c r="I961" s="152"/>
      <c r="J961" s="152"/>
      <c r="K961" s="152"/>
    </row>
    <row r="962" spans="2:11" ht="13.5" thickBot="1">
      <c r="B962" s="83"/>
      <c r="C962" s="66"/>
      <c r="D962" s="66"/>
      <c r="E962" s="66"/>
      <c r="F962" s="66"/>
      <c r="H962" s="83"/>
      <c r="I962" s="152"/>
      <c r="J962" s="152"/>
      <c r="K962" s="152"/>
    </row>
    <row r="963" spans="2:11" ht="13.5" thickBot="1">
      <c r="B963" s="429" t="s">
        <v>426</v>
      </c>
      <c r="C963" s="430"/>
      <c r="D963" s="431"/>
      <c r="F963" s="264">
        <v>2018</v>
      </c>
      <c r="I963" s="152"/>
      <c r="J963" s="152"/>
      <c r="K963" s="152"/>
    </row>
    <row r="964" spans="2:11">
      <c r="F964" s="265"/>
      <c r="I964" s="152"/>
      <c r="J964" s="152"/>
      <c r="K964" s="152"/>
    </row>
    <row r="965" spans="2:11" ht="13.5" thickBot="1">
      <c r="I965" s="152"/>
      <c r="J965" s="152"/>
      <c r="K965" s="152"/>
    </row>
    <row r="966" spans="2:11">
      <c r="B966" s="406" t="s">
        <v>744</v>
      </c>
      <c r="C966" s="58"/>
      <c r="D966" s="59"/>
      <c r="F966" s="408">
        <v>14</v>
      </c>
      <c r="I966" s="152"/>
      <c r="J966" s="152"/>
      <c r="K966" s="152"/>
    </row>
    <row r="967" spans="2:11">
      <c r="B967" s="334" t="s">
        <v>745</v>
      </c>
      <c r="C967" s="25"/>
      <c r="D967" s="61"/>
      <c r="F967" s="274">
        <v>23.9</v>
      </c>
      <c r="I967" s="152"/>
      <c r="J967" s="152"/>
      <c r="K967" s="152"/>
    </row>
    <row r="968" spans="2:11">
      <c r="B968" s="334" t="s">
        <v>746</v>
      </c>
      <c r="C968" s="25"/>
      <c r="D968" s="61"/>
      <c r="F968" s="256">
        <f>F969+F970</f>
        <v>20436</v>
      </c>
      <c r="I968" s="152"/>
      <c r="J968" s="152"/>
      <c r="K968" s="152"/>
    </row>
    <row r="969" spans="2:11">
      <c r="B969" s="334" t="s">
        <v>747</v>
      </c>
      <c r="C969" s="25"/>
      <c r="D969" s="61"/>
      <c r="F969" s="256">
        <v>13279</v>
      </c>
      <c r="I969" s="152"/>
      <c r="J969" s="152"/>
      <c r="K969" s="152"/>
    </row>
    <row r="970" spans="2:11">
      <c r="B970" s="334" t="s">
        <v>748</v>
      </c>
      <c r="C970" s="25"/>
      <c r="D970" s="61"/>
      <c r="F970" s="256">
        <v>7157</v>
      </c>
      <c r="I970" s="152"/>
      <c r="J970" s="152"/>
      <c r="K970" s="152"/>
    </row>
    <row r="971" spans="2:11">
      <c r="B971" s="60" t="s">
        <v>374</v>
      </c>
      <c r="C971" s="25"/>
      <c r="D971" s="61"/>
      <c r="F971" s="258">
        <v>1047</v>
      </c>
      <c r="I971" s="152"/>
      <c r="J971" s="152"/>
      <c r="K971" s="152"/>
    </row>
    <row r="972" spans="2:11">
      <c r="B972" s="60" t="s">
        <v>375</v>
      </c>
      <c r="C972" s="25"/>
      <c r="D972" s="61"/>
      <c r="F972" s="258">
        <v>764</v>
      </c>
      <c r="I972" s="152"/>
      <c r="J972" s="152"/>
      <c r="K972" s="152"/>
    </row>
    <row r="973" spans="2:11">
      <c r="B973" s="60" t="s">
        <v>376</v>
      </c>
      <c r="C973" s="25"/>
      <c r="D973" s="61"/>
      <c r="F973" s="258">
        <f>SUM(F971:F972)</f>
        <v>1811</v>
      </c>
      <c r="I973" s="152"/>
      <c r="J973" s="152"/>
      <c r="K973" s="152"/>
    </row>
    <row r="974" spans="2:11">
      <c r="B974" s="60" t="s">
        <v>377</v>
      </c>
      <c r="C974" s="25"/>
      <c r="D974" s="61"/>
      <c r="F974" s="259">
        <f>F972/F971</f>
        <v>0.72970391595033424</v>
      </c>
      <c r="I974" s="152"/>
      <c r="J974" s="152"/>
      <c r="K974" s="152"/>
    </row>
    <row r="975" spans="2:11">
      <c r="B975" s="60" t="s">
        <v>592</v>
      </c>
      <c r="C975" s="25"/>
      <c r="D975" s="61"/>
      <c r="F975" s="258">
        <v>15986</v>
      </c>
      <c r="I975" s="152"/>
      <c r="J975" s="152"/>
      <c r="K975" s="152"/>
    </row>
    <row r="976" spans="2:11" ht="13.5" thickBot="1">
      <c r="B976" s="62" t="s">
        <v>427</v>
      </c>
      <c r="C976" s="63"/>
      <c r="D976" s="64"/>
      <c r="E976" s="260"/>
      <c r="F976" s="296">
        <v>1910</v>
      </c>
      <c r="I976" s="152"/>
      <c r="J976" s="152"/>
      <c r="K976" s="152"/>
    </row>
    <row r="977" spans="2:12">
      <c r="I977" s="152"/>
      <c r="J977" s="152"/>
      <c r="K977" s="152"/>
    </row>
    <row r="978" spans="2:12">
      <c r="I978" s="152"/>
      <c r="J978" s="152"/>
      <c r="K978" s="152"/>
    </row>
    <row r="979" spans="2:12">
      <c r="I979" s="152"/>
      <c r="J979" s="152"/>
      <c r="K979" s="152"/>
    </row>
    <row r="980" spans="2:12">
      <c r="I980" s="152"/>
      <c r="J980" s="152"/>
      <c r="K980" s="152"/>
    </row>
    <row r="981" spans="2:12">
      <c r="I981" s="152"/>
      <c r="J981" s="152"/>
      <c r="K981" s="152"/>
    </row>
    <row r="982" spans="2:12">
      <c r="H982" s="316"/>
      <c r="I982" s="152"/>
      <c r="J982" s="152"/>
      <c r="K982" s="152"/>
    </row>
    <row r="983" spans="2:12">
      <c r="H983" s="316"/>
      <c r="I983" s="152"/>
      <c r="J983" s="152"/>
      <c r="K983" s="152"/>
    </row>
    <row r="984" spans="2:12" ht="13.5" thickBot="1">
      <c r="I984" s="152"/>
      <c r="J984" s="152"/>
      <c r="K984" s="152"/>
    </row>
    <row r="985" spans="2:12" ht="13.5" thickBot="1">
      <c r="B985" s="248" t="s">
        <v>380</v>
      </c>
      <c r="C985" s="249" t="s">
        <v>381</v>
      </c>
      <c r="D985" s="250"/>
      <c r="E985" s="250"/>
      <c r="F985" s="250"/>
      <c r="G985" s="250"/>
      <c r="H985" s="252" t="s">
        <v>382</v>
      </c>
      <c r="I985" s="251" t="s">
        <v>383</v>
      </c>
      <c r="J985" s="252" t="s">
        <v>384</v>
      </c>
      <c r="K985" s="253" t="s">
        <v>33</v>
      </c>
    </row>
    <row r="986" spans="2:12">
      <c r="B986" s="69">
        <v>4</v>
      </c>
      <c r="C986" s="67" t="s">
        <v>749</v>
      </c>
      <c r="D986" s="68"/>
      <c r="E986" s="68"/>
      <c r="F986" s="68"/>
      <c r="G986" s="68"/>
      <c r="H986" s="71">
        <v>1</v>
      </c>
      <c r="I986" s="70">
        <v>25</v>
      </c>
      <c r="J986" s="70">
        <v>62</v>
      </c>
      <c r="K986" s="199">
        <v>15.1318</v>
      </c>
    </row>
    <row r="987" spans="2:12">
      <c r="B987" s="75">
        <v>169</v>
      </c>
      <c r="C987" s="73" t="s">
        <v>621</v>
      </c>
      <c r="D987" s="74"/>
      <c r="E987" s="74"/>
      <c r="F987" s="74"/>
      <c r="G987" s="74"/>
      <c r="H987" s="77">
        <v>1</v>
      </c>
      <c r="I987" s="76">
        <v>25</v>
      </c>
      <c r="J987" s="76">
        <v>10</v>
      </c>
      <c r="K987" s="108">
        <v>7.1696999999999997</v>
      </c>
    </row>
    <row r="988" spans="2:12">
      <c r="B988" s="75">
        <v>260</v>
      </c>
      <c r="C988" s="67" t="s">
        <v>750</v>
      </c>
      <c r="D988" s="68"/>
      <c r="E988" s="68"/>
      <c r="F988" s="68"/>
      <c r="G988" s="68"/>
      <c r="H988" s="262">
        <v>1</v>
      </c>
      <c r="I988" s="76">
        <v>25</v>
      </c>
      <c r="J988" s="81">
        <v>6</v>
      </c>
      <c r="K988" s="200">
        <v>3.2997000000000001</v>
      </c>
    </row>
    <row r="989" spans="2:12">
      <c r="B989" s="72">
        <v>441</v>
      </c>
      <c r="C989" s="84" t="s">
        <v>751</v>
      </c>
      <c r="D989" s="66"/>
      <c r="E989" s="66"/>
      <c r="F989" s="66"/>
      <c r="G989" s="66"/>
      <c r="H989" s="77">
        <v>1</v>
      </c>
      <c r="I989" s="78">
        <v>25</v>
      </c>
      <c r="J989" s="76">
        <v>21</v>
      </c>
      <c r="K989" s="201">
        <v>6.2275</v>
      </c>
    </row>
    <row r="990" spans="2:12" ht="13.5" thickBot="1">
      <c r="B990" s="72" t="s">
        <v>270</v>
      </c>
      <c r="C990" s="84" t="s">
        <v>270</v>
      </c>
      <c r="D990" s="82"/>
      <c r="E990" s="82"/>
      <c r="F990" s="82"/>
      <c r="G990" s="82"/>
      <c r="H990" s="77" t="s">
        <v>270</v>
      </c>
      <c r="I990" s="107" t="s">
        <v>270</v>
      </c>
      <c r="J990" s="76" t="s">
        <v>270</v>
      </c>
      <c r="K990" s="108" t="s">
        <v>270</v>
      </c>
    </row>
    <row r="991" spans="2:12" ht="13.5" thickBot="1">
      <c r="B991" s="318" t="s">
        <v>276</v>
      </c>
      <c r="C991" s="90"/>
      <c r="D991" s="90"/>
      <c r="E991" s="90"/>
      <c r="F991" s="90"/>
      <c r="G991" s="90"/>
      <c r="H991" s="322">
        <v>4</v>
      </c>
      <c r="I991" s="319">
        <v>100</v>
      </c>
      <c r="J991" s="320">
        <v>24.75</v>
      </c>
      <c r="K991" s="321">
        <v>7.9572000000000003</v>
      </c>
      <c r="L991" s="369"/>
    </row>
    <row r="992" spans="2:12">
      <c r="I992" s="152"/>
      <c r="J992" s="152"/>
      <c r="K992" s="152"/>
    </row>
    <row r="993" spans="2:11">
      <c r="I993" s="152"/>
      <c r="J993" s="152"/>
      <c r="K993" s="152"/>
    </row>
    <row r="994" spans="2:11">
      <c r="I994" s="152"/>
      <c r="J994" s="152"/>
      <c r="K994" s="152"/>
    </row>
    <row r="995" spans="2:11">
      <c r="I995" s="152"/>
      <c r="J995" s="152"/>
      <c r="K995" s="152"/>
    </row>
    <row r="996" spans="2:11" ht="13.5" thickBot="1">
      <c r="I996" s="152"/>
      <c r="J996" s="152"/>
      <c r="K996" s="152"/>
    </row>
    <row r="997" spans="2:11" ht="13.5" thickBot="1">
      <c r="B997" s="438" t="s">
        <v>195</v>
      </c>
      <c r="C997" s="439"/>
      <c r="D997" s="440"/>
      <c r="F997" s="264">
        <v>2018</v>
      </c>
      <c r="I997" s="152"/>
      <c r="J997" s="152"/>
      <c r="K997" s="152"/>
    </row>
    <row r="998" spans="2:11">
      <c r="F998" s="265"/>
      <c r="I998" s="152"/>
      <c r="J998" s="152"/>
      <c r="K998" s="152"/>
    </row>
    <row r="999" spans="2:11" ht="13.5" thickBot="1">
      <c r="I999" s="152"/>
      <c r="J999" s="152"/>
      <c r="K999" s="152"/>
    </row>
    <row r="1000" spans="2:11">
      <c r="B1000" s="57" t="s">
        <v>371</v>
      </c>
      <c r="C1000" s="58"/>
      <c r="D1000" s="59"/>
      <c r="F1000" s="255">
        <v>68</v>
      </c>
      <c r="I1000" s="152"/>
      <c r="J1000" s="152"/>
      <c r="K1000" s="152"/>
    </row>
    <row r="1001" spans="2:11">
      <c r="B1001" s="60" t="s">
        <v>261</v>
      </c>
      <c r="C1001" s="25"/>
      <c r="D1001" s="61"/>
      <c r="F1001" s="258">
        <v>3098</v>
      </c>
      <c r="I1001" s="152"/>
      <c r="J1001" s="152"/>
      <c r="K1001" s="152"/>
    </row>
    <row r="1002" spans="2:11">
      <c r="B1002" s="60" t="s">
        <v>373</v>
      </c>
      <c r="C1002" s="25"/>
      <c r="D1002" s="61"/>
      <c r="F1002" s="257">
        <v>110.8</v>
      </c>
      <c r="I1002" s="152"/>
      <c r="J1002" s="152"/>
      <c r="K1002" s="152"/>
    </row>
    <row r="1003" spans="2:11">
      <c r="B1003" s="60" t="s">
        <v>172</v>
      </c>
      <c r="C1003" s="25"/>
      <c r="D1003" s="61"/>
      <c r="F1003" s="257">
        <v>9.4</v>
      </c>
      <c r="I1003" s="152"/>
      <c r="J1003" s="152"/>
      <c r="K1003" s="152"/>
    </row>
    <row r="1004" spans="2:11">
      <c r="B1004" s="60" t="s">
        <v>374</v>
      </c>
      <c r="C1004" s="25"/>
      <c r="D1004" s="61"/>
      <c r="F1004" s="258">
        <v>5611</v>
      </c>
      <c r="I1004" s="152"/>
      <c r="J1004" s="152"/>
      <c r="K1004" s="152"/>
    </row>
    <row r="1005" spans="2:11">
      <c r="B1005" s="60" t="s">
        <v>375</v>
      </c>
      <c r="C1005" s="25"/>
      <c r="D1005" s="61"/>
      <c r="F1005" s="258">
        <v>16427</v>
      </c>
      <c r="I1005" s="152"/>
      <c r="J1005" s="152"/>
      <c r="K1005" s="152"/>
    </row>
    <row r="1006" spans="2:11">
      <c r="B1006" s="60" t="s">
        <v>376</v>
      </c>
      <c r="C1006" s="25"/>
      <c r="D1006" s="61"/>
      <c r="F1006" s="297">
        <f>SUM(F1004:F1005)</f>
        <v>22038</v>
      </c>
      <c r="I1006" s="152"/>
      <c r="J1006" s="152"/>
      <c r="K1006" s="152"/>
    </row>
    <row r="1007" spans="2:11">
      <c r="B1007" s="60" t="s">
        <v>377</v>
      </c>
      <c r="C1007" s="25"/>
      <c r="D1007" s="61"/>
      <c r="F1007" s="259">
        <f>F1005/F1004</f>
        <v>2.9276421315273571</v>
      </c>
      <c r="I1007" s="152"/>
      <c r="J1007" s="152"/>
      <c r="K1007" s="152"/>
    </row>
    <row r="1008" spans="2:11">
      <c r="B1008" s="334" t="s">
        <v>752</v>
      </c>
      <c r="C1008" s="25"/>
      <c r="D1008" s="61"/>
      <c r="F1008" s="256">
        <v>2211</v>
      </c>
      <c r="I1008" s="152"/>
      <c r="J1008" s="152"/>
      <c r="K1008" s="152"/>
    </row>
    <row r="1009" spans="2:12">
      <c r="B1009" s="334" t="s">
        <v>753</v>
      </c>
      <c r="C1009" s="25"/>
      <c r="D1009" s="61"/>
      <c r="F1009" s="274">
        <v>587</v>
      </c>
      <c r="I1009" s="152"/>
      <c r="J1009" s="152"/>
      <c r="K1009" s="152"/>
    </row>
    <row r="1010" spans="2:12">
      <c r="B1010" s="60" t="s">
        <v>397</v>
      </c>
      <c r="C1010" s="25"/>
      <c r="D1010" s="61"/>
      <c r="F1010" s="256">
        <f>SUM(F1008:F1009)</f>
        <v>2798</v>
      </c>
      <c r="I1010" s="152"/>
      <c r="J1010" s="152"/>
      <c r="K1010" s="152"/>
    </row>
    <row r="1011" spans="2:12">
      <c r="B1011" s="60" t="s">
        <v>378</v>
      </c>
      <c r="C1011" s="25"/>
      <c r="D1011" s="61"/>
      <c r="F1011" s="257">
        <v>52.6</v>
      </c>
      <c r="I1011" s="152"/>
      <c r="J1011" s="152"/>
      <c r="K1011" s="152"/>
    </row>
    <row r="1012" spans="2:12">
      <c r="B1012" s="60" t="s">
        <v>359</v>
      </c>
      <c r="C1012" s="25"/>
      <c r="D1012" s="61"/>
      <c r="F1012" s="260">
        <v>43</v>
      </c>
      <c r="I1012" s="152"/>
      <c r="J1012" s="152"/>
      <c r="K1012" s="152"/>
    </row>
    <row r="1013" spans="2:12">
      <c r="B1013" s="60" t="s">
        <v>542</v>
      </c>
      <c r="C1013" s="25"/>
      <c r="D1013" s="61"/>
      <c r="F1013" s="260">
        <v>412</v>
      </c>
      <c r="I1013" s="152"/>
      <c r="J1013" s="152"/>
      <c r="K1013" s="152"/>
    </row>
    <row r="1014" spans="2:12" ht="13.5" thickBot="1">
      <c r="B1014" s="62" t="s">
        <v>335</v>
      </c>
      <c r="C1014" s="63"/>
      <c r="D1014" s="64"/>
      <c r="F1014" s="263">
        <v>581</v>
      </c>
      <c r="I1014" s="152"/>
      <c r="J1014" s="152"/>
      <c r="K1014" s="152"/>
    </row>
    <row r="1015" spans="2:12">
      <c r="I1015" s="152"/>
      <c r="J1015" s="152"/>
      <c r="K1015" s="152"/>
    </row>
    <row r="1016" spans="2:12">
      <c r="I1016" s="152"/>
      <c r="J1016" s="152"/>
      <c r="K1016" s="152"/>
    </row>
    <row r="1017" spans="2:12" ht="13.5" thickBot="1">
      <c r="I1017" s="152"/>
      <c r="J1017" s="152"/>
      <c r="K1017" s="152"/>
    </row>
    <row r="1018" spans="2:12" ht="13.5" thickBot="1">
      <c r="B1018" s="248" t="s">
        <v>380</v>
      </c>
      <c r="C1018" s="249" t="s">
        <v>381</v>
      </c>
      <c r="D1018" s="250"/>
      <c r="E1018" s="250"/>
      <c r="F1018" s="250"/>
      <c r="G1018" s="250"/>
      <c r="H1018" s="252" t="s">
        <v>382</v>
      </c>
      <c r="I1018" s="251" t="s">
        <v>383</v>
      </c>
      <c r="J1018" s="252" t="s">
        <v>384</v>
      </c>
      <c r="K1018" s="253" t="s">
        <v>33</v>
      </c>
    </row>
    <row r="1019" spans="2:12">
      <c r="B1019" s="69">
        <v>221</v>
      </c>
      <c r="C1019" s="67" t="s">
        <v>754</v>
      </c>
      <c r="D1019" s="68"/>
      <c r="E1019" s="68"/>
      <c r="F1019" s="68"/>
      <c r="G1019" s="68"/>
      <c r="H1019" s="71">
        <v>313</v>
      </c>
      <c r="I1019" s="70">
        <v>9.7690387016229714</v>
      </c>
      <c r="J1019" s="70">
        <v>16.95</v>
      </c>
      <c r="K1019" s="199">
        <v>1.8427</v>
      </c>
    </row>
    <row r="1020" spans="2:12">
      <c r="B1020" s="75">
        <v>284</v>
      </c>
      <c r="C1020" s="73" t="s">
        <v>718</v>
      </c>
      <c r="D1020" s="74"/>
      <c r="E1020" s="74"/>
      <c r="F1020" s="74"/>
      <c r="G1020" s="74"/>
      <c r="H1020" s="77">
        <v>250</v>
      </c>
      <c r="I1020" s="76">
        <v>7.8027465667915106</v>
      </c>
      <c r="J1020" s="76">
        <v>6.48</v>
      </c>
      <c r="K1020" s="108">
        <v>0.63219999999999998</v>
      </c>
    </row>
    <row r="1021" spans="2:12">
      <c r="B1021" s="75">
        <v>225</v>
      </c>
      <c r="C1021" s="67" t="s">
        <v>676</v>
      </c>
      <c r="D1021" s="68"/>
      <c r="E1021" s="68"/>
      <c r="F1021" s="68"/>
      <c r="G1021" s="68"/>
      <c r="H1021" s="262">
        <v>239</v>
      </c>
      <c r="I1021" s="76">
        <v>7.4594257178526844</v>
      </c>
      <c r="J1021" s="81">
        <v>3.62</v>
      </c>
      <c r="K1021" s="200">
        <v>0.80469999999999997</v>
      </c>
    </row>
    <row r="1022" spans="2:12">
      <c r="B1022" s="72">
        <v>244</v>
      </c>
      <c r="C1022" s="84" t="s">
        <v>755</v>
      </c>
      <c r="D1022" s="66"/>
      <c r="E1022" s="66"/>
      <c r="F1022" s="66"/>
      <c r="G1022" s="66"/>
      <c r="H1022" s="77">
        <v>138</v>
      </c>
      <c r="I1022" s="78">
        <v>4.3071161048689142</v>
      </c>
      <c r="J1022" s="76">
        <v>7.2</v>
      </c>
      <c r="K1022" s="201">
        <v>0.52590000000000003</v>
      </c>
    </row>
    <row r="1023" spans="2:12" ht="13.5" thickBot="1">
      <c r="B1023" s="72">
        <v>263</v>
      </c>
      <c r="C1023" s="84" t="s">
        <v>756</v>
      </c>
      <c r="D1023" s="82"/>
      <c r="E1023" s="82"/>
      <c r="F1023" s="82"/>
      <c r="G1023" s="82"/>
      <c r="H1023" s="77">
        <v>136</v>
      </c>
      <c r="I1023" s="107">
        <v>4.2446941323345815</v>
      </c>
      <c r="J1023" s="76">
        <v>4.4400000000000004</v>
      </c>
      <c r="K1023" s="108">
        <v>0.97409999999999997</v>
      </c>
    </row>
    <row r="1024" spans="2:12" ht="13.5" thickBot="1">
      <c r="B1024" s="318" t="s">
        <v>276</v>
      </c>
      <c r="C1024" s="90"/>
      <c r="D1024" s="90"/>
      <c r="E1024" s="90"/>
      <c r="F1024" s="90"/>
      <c r="G1024" s="90"/>
      <c r="H1024" s="322">
        <v>3204</v>
      </c>
      <c r="I1024" s="319">
        <v>100</v>
      </c>
      <c r="J1024" s="320">
        <v>9.43</v>
      </c>
      <c r="K1024" s="321">
        <v>1.1898</v>
      </c>
      <c r="L1024" s="369"/>
    </row>
    <row r="1025" spans="1:11">
      <c r="A1025" s="218"/>
      <c r="I1025" s="152"/>
      <c r="J1025" s="152"/>
      <c r="K1025" s="152"/>
    </row>
    <row r="1026" spans="1:11">
      <c r="B1026" s="218"/>
      <c r="C1026" s="218"/>
      <c r="D1026" s="218"/>
      <c r="E1026" s="218"/>
      <c r="F1026" s="218"/>
      <c r="G1026" s="218"/>
      <c r="H1026" s="323"/>
      <c r="I1026" s="152"/>
      <c r="J1026" s="152"/>
      <c r="K1026" s="152"/>
    </row>
    <row r="1027" spans="1:11">
      <c r="I1027" s="152"/>
      <c r="J1027" s="152"/>
      <c r="K1027" s="152"/>
    </row>
    <row r="1028" spans="1:11">
      <c r="I1028" s="152"/>
      <c r="J1028" s="152"/>
      <c r="K1028" s="152"/>
    </row>
    <row r="1029" spans="1:11" ht="13.5" thickBot="1">
      <c r="I1029" s="152"/>
      <c r="J1029" s="152"/>
      <c r="K1029" s="152"/>
    </row>
    <row r="1030" spans="1:11" ht="13.5" thickBot="1">
      <c r="B1030" s="429" t="s">
        <v>196</v>
      </c>
      <c r="C1030" s="430"/>
      <c r="D1030" s="431"/>
      <c r="F1030" s="264">
        <v>2018</v>
      </c>
      <c r="I1030" s="152"/>
      <c r="J1030" s="152"/>
      <c r="K1030" s="152"/>
    </row>
    <row r="1031" spans="1:11">
      <c r="F1031" s="265"/>
      <c r="I1031" s="152"/>
      <c r="J1031" s="152"/>
      <c r="K1031" s="152"/>
    </row>
    <row r="1032" spans="1:11" ht="13.5" thickBot="1">
      <c r="I1032" s="152"/>
      <c r="J1032" s="152"/>
      <c r="K1032" s="152"/>
    </row>
    <row r="1033" spans="1:11">
      <c r="B1033" s="57" t="s">
        <v>371</v>
      </c>
      <c r="C1033" s="58"/>
      <c r="D1033" s="59"/>
      <c r="F1033" s="255">
        <v>6</v>
      </c>
      <c r="I1033" s="152"/>
      <c r="J1033" s="152"/>
      <c r="K1033" s="152"/>
    </row>
    <row r="1034" spans="1:11">
      <c r="B1034" s="60" t="s">
        <v>261</v>
      </c>
      <c r="C1034" s="25"/>
      <c r="D1034" s="61"/>
      <c r="F1034" s="335">
        <v>432</v>
      </c>
      <c r="I1034" s="152"/>
      <c r="J1034" s="152"/>
      <c r="K1034" s="152"/>
    </row>
    <row r="1035" spans="1:11">
      <c r="B1035" s="60" t="s">
        <v>373</v>
      </c>
      <c r="C1035" s="25"/>
      <c r="D1035" s="61"/>
      <c r="F1035" s="335">
        <v>101.5</v>
      </c>
      <c r="I1035" s="152"/>
      <c r="J1035" s="152"/>
      <c r="K1035" s="152"/>
    </row>
    <row r="1036" spans="1:11">
      <c r="B1036" s="60" t="s">
        <v>172</v>
      </c>
      <c r="C1036" s="25"/>
      <c r="D1036" s="61"/>
      <c r="F1036" s="336">
        <v>4.7</v>
      </c>
      <c r="I1036" s="152"/>
      <c r="J1036" s="152"/>
      <c r="K1036" s="152"/>
    </row>
    <row r="1037" spans="1:11">
      <c r="B1037" s="60" t="s">
        <v>374</v>
      </c>
      <c r="C1037" s="25"/>
      <c r="D1037" s="61"/>
      <c r="F1037" s="337">
        <v>5050</v>
      </c>
      <c r="I1037" s="152"/>
      <c r="J1037" s="152"/>
      <c r="K1037" s="152"/>
    </row>
    <row r="1038" spans="1:11">
      <c r="B1038" s="60" t="s">
        <v>375</v>
      </c>
      <c r="C1038" s="25"/>
      <c r="D1038" s="61"/>
      <c r="F1038" s="337">
        <v>4748</v>
      </c>
      <c r="I1038" s="152"/>
      <c r="J1038" s="152"/>
      <c r="K1038" s="152"/>
    </row>
    <row r="1039" spans="1:11">
      <c r="B1039" s="60" t="s">
        <v>376</v>
      </c>
      <c r="C1039" s="25"/>
      <c r="D1039" s="61"/>
      <c r="F1039" s="337">
        <f>SUM(F1037:F1038)</f>
        <v>9798</v>
      </c>
      <c r="I1039" s="152"/>
      <c r="J1039" s="152"/>
      <c r="K1039" s="152"/>
    </row>
    <row r="1040" spans="1:11">
      <c r="B1040" s="60" t="s">
        <v>377</v>
      </c>
      <c r="C1040" s="25"/>
      <c r="D1040" s="61"/>
      <c r="F1040" s="338">
        <f>F1038/F1037</f>
        <v>0.94019801980198014</v>
      </c>
      <c r="I1040" s="152"/>
      <c r="J1040" s="152"/>
      <c r="K1040" s="152"/>
    </row>
    <row r="1041" spans="2:12">
      <c r="B1041" s="60" t="s">
        <v>757</v>
      </c>
      <c r="C1041" s="25"/>
      <c r="D1041" s="61"/>
      <c r="F1041" s="337">
        <v>342</v>
      </c>
      <c r="I1041" s="152"/>
      <c r="J1041" s="152"/>
      <c r="K1041" s="152"/>
    </row>
    <row r="1042" spans="2:12">
      <c r="B1042" s="60" t="s">
        <v>753</v>
      </c>
      <c r="C1042" s="25"/>
      <c r="D1042" s="61"/>
      <c r="F1042" s="337">
        <v>179</v>
      </c>
      <c r="I1042" s="152"/>
      <c r="J1042" s="152"/>
      <c r="K1042" s="152"/>
    </row>
    <row r="1043" spans="2:12">
      <c r="B1043" s="60" t="s">
        <v>397</v>
      </c>
      <c r="C1043" s="25"/>
      <c r="D1043" s="61"/>
      <c r="F1043" s="337">
        <f>SUM(F1041:F1042)</f>
        <v>521</v>
      </c>
      <c r="I1043" s="152"/>
      <c r="J1043" s="152"/>
      <c r="K1043" s="152"/>
    </row>
    <row r="1044" spans="2:12">
      <c r="B1044" s="60" t="s">
        <v>402</v>
      </c>
      <c r="C1044" s="25"/>
      <c r="D1044" s="61"/>
      <c r="F1044" s="337">
        <v>3661</v>
      </c>
      <c r="I1044" s="152"/>
      <c r="J1044" s="152"/>
      <c r="K1044" s="152"/>
    </row>
    <row r="1045" spans="2:12">
      <c r="B1045" s="60" t="s">
        <v>378</v>
      </c>
      <c r="C1045" s="25"/>
      <c r="D1045" s="61"/>
      <c r="F1045" s="336">
        <v>26.9</v>
      </c>
      <c r="I1045" s="152"/>
      <c r="J1045" s="152"/>
      <c r="K1045" s="152"/>
    </row>
    <row r="1046" spans="2:12" ht="13.5" thickBot="1">
      <c r="B1046" s="62" t="s">
        <v>467</v>
      </c>
      <c r="C1046" s="63"/>
      <c r="D1046" s="64"/>
      <c r="F1046" s="298">
        <v>183</v>
      </c>
      <c r="I1046" s="152"/>
      <c r="J1046" s="152"/>
      <c r="K1046" s="152"/>
    </row>
    <row r="1047" spans="2:12">
      <c r="I1047" s="152"/>
      <c r="J1047" s="152"/>
      <c r="K1047" s="152"/>
    </row>
    <row r="1048" spans="2:12">
      <c r="H1048" s="316"/>
      <c r="I1048" s="152"/>
      <c r="J1048" s="152"/>
      <c r="K1048" s="152"/>
    </row>
    <row r="1049" spans="2:12" ht="13.5" thickBot="1">
      <c r="I1049" s="152"/>
      <c r="J1049" s="152"/>
      <c r="K1049" s="152"/>
    </row>
    <row r="1050" spans="2:12" ht="13.5" thickBot="1">
      <c r="B1050" s="248" t="s">
        <v>380</v>
      </c>
      <c r="C1050" s="249" t="s">
        <v>381</v>
      </c>
      <c r="D1050" s="250"/>
      <c r="E1050" s="250"/>
      <c r="F1050" s="250"/>
      <c r="G1050" s="250"/>
      <c r="H1050" s="252" t="s">
        <v>382</v>
      </c>
      <c r="I1050" s="251" t="s">
        <v>383</v>
      </c>
      <c r="J1050" s="252" t="s">
        <v>384</v>
      </c>
      <c r="K1050" s="253" t="s">
        <v>33</v>
      </c>
    </row>
    <row r="1051" spans="2:12">
      <c r="B1051" s="69">
        <v>98</v>
      </c>
      <c r="C1051" s="67" t="s">
        <v>758</v>
      </c>
      <c r="D1051" s="68"/>
      <c r="E1051" s="68"/>
      <c r="F1051" s="68"/>
      <c r="G1051" s="68"/>
      <c r="H1051" s="71">
        <v>93</v>
      </c>
      <c r="I1051" s="70">
        <v>23.366834170854272</v>
      </c>
      <c r="J1051" s="70">
        <v>7.11</v>
      </c>
      <c r="K1051" s="199">
        <v>0.82110000000000005</v>
      </c>
    </row>
    <row r="1052" spans="2:12">
      <c r="B1052" s="75">
        <v>114</v>
      </c>
      <c r="C1052" s="73" t="s">
        <v>759</v>
      </c>
      <c r="D1052" s="74"/>
      <c r="E1052" s="74"/>
      <c r="F1052" s="74"/>
      <c r="G1052" s="74"/>
      <c r="H1052" s="77">
        <v>48</v>
      </c>
      <c r="I1052" s="76">
        <v>12.060301507537689</v>
      </c>
      <c r="J1052" s="76">
        <v>2.71</v>
      </c>
      <c r="K1052" s="108">
        <v>0.43090000000000001</v>
      </c>
    </row>
    <row r="1053" spans="2:12">
      <c r="B1053" s="75">
        <v>92</v>
      </c>
      <c r="C1053" s="67" t="s">
        <v>760</v>
      </c>
      <c r="D1053" s="68"/>
      <c r="E1053" s="68"/>
      <c r="F1053" s="68"/>
      <c r="G1053" s="68"/>
      <c r="H1053" s="262">
        <v>46</v>
      </c>
      <c r="I1053" s="76">
        <v>11.557788944723619</v>
      </c>
      <c r="J1053" s="81">
        <v>5.1100000000000003</v>
      </c>
      <c r="K1053" s="200">
        <v>1.1880999999999999</v>
      </c>
    </row>
    <row r="1054" spans="2:12">
      <c r="B1054" s="72">
        <v>89</v>
      </c>
      <c r="C1054" s="84" t="s">
        <v>761</v>
      </c>
      <c r="D1054" s="66"/>
      <c r="E1054" s="66"/>
      <c r="F1054" s="66"/>
      <c r="G1054" s="66"/>
      <c r="H1054" s="77">
        <v>26</v>
      </c>
      <c r="I1054" s="78">
        <v>6.5326633165829149</v>
      </c>
      <c r="J1054" s="76">
        <v>10.46</v>
      </c>
      <c r="K1054" s="201">
        <v>2.1206999999999998</v>
      </c>
    </row>
    <row r="1055" spans="2:12" ht="13.5" thickBot="1">
      <c r="B1055" s="72">
        <v>115</v>
      </c>
      <c r="C1055" s="84" t="s">
        <v>762</v>
      </c>
      <c r="D1055" s="82"/>
      <c r="E1055" s="82"/>
      <c r="F1055" s="82"/>
      <c r="G1055" s="82"/>
      <c r="H1055" s="77">
        <v>17</v>
      </c>
      <c r="I1055" s="107">
        <v>4.2713567839195976</v>
      </c>
      <c r="J1055" s="76">
        <v>2.2400000000000002</v>
      </c>
      <c r="K1055" s="108">
        <v>0.47060000000000002</v>
      </c>
    </row>
    <row r="1056" spans="2:12" ht="13.5" thickBot="1">
      <c r="B1056" s="318" t="s">
        <v>276</v>
      </c>
      <c r="C1056" s="90"/>
      <c r="D1056" s="90"/>
      <c r="E1056" s="90"/>
      <c r="F1056" s="90"/>
      <c r="G1056" s="90"/>
      <c r="H1056" s="322">
        <v>398</v>
      </c>
      <c r="I1056" s="319">
        <v>100</v>
      </c>
      <c r="J1056" s="320">
        <v>5.6</v>
      </c>
      <c r="K1056" s="321">
        <v>0.97940000000000005</v>
      </c>
      <c r="L1056" s="369"/>
    </row>
    <row r="1057" spans="2:11">
      <c r="I1057" s="152"/>
      <c r="J1057" s="152"/>
      <c r="K1057" s="152"/>
    </row>
    <row r="1058" spans="2:11">
      <c r="I1058" s="152"/>
      <c r="J1058" s="152"/>
      <c r="K1058" s="152"/>
    </row>
    <row r="1059" spans="2:11">
      <c r="I1059" s="152"/>
      <c r="J1059" s="152"/>
      <c r="K1059" s="152"/>
    </row>
    <row r="1060" spans="2:11">
      <c r="I1060" s="152"/>
      <c r="J1060" s="152"/>
      <c r="K1060" s="152"/>
    </row>
    <row r="1061" spans="2:11" ht="13.5" thickBot="1">
      <c r="I1061" s="152"/>
      <c r="J1061" s="152"/>
      <c r="K1061" s="152"/>
    </row>
    <row r="1062" spans="2:11" ht="13.5" thickBot="1">
      <c r="B1062" s="429" t="s">
        <v>197</v>
      </c>
      <c r="C1062" s="430"/>
      <c r="D1062" s="431"/>
      <c r="F1062" s="264">
        <v>2018</v>
      </c>
      <c r="G1062" s="218"/>
      <c r="I1062" s="152"/>
      <c r="J1062" s="152"/>
      <c r="K1062" s="152"/>
    </row>
    <row r="1063" spans="2:11">
      <c r="F1063" s="265"/>
      <c r="I1063" s="152"/>
      <c r="J1063" s="152"/>
      <c r="K1063" s="152"/>
    </row>
    <row r="1064" spans="2:11" ht="13.5" thickBot="1">
      <c r="I1064" s="152"/>
      <c r="J1064" s="152"/>
      <c r="K1064" s="152"/>
    </row>
    <row r="1065" spans="2:11">
      <c r="B1065" s="57" t="s">
        <v>371</v>
      </c>
      <c r="C1065" s="58"/>
      <c r="D1065" s="59"/>
      <c r="F1065" s="407">
        <v>20</v>
      </c>
      <c r="I1065" s="152"/>
      <c r="J1065" s="152"/>
      <c r="K1065" s="152"/>
    </row>
    <row r="1066" spans="2:11">
      <c r="B1066" s="60" t="s">
        <v>261</v>
      </c>
      <c r="C1066" s="25"/>
      <c r="D1066" s="61"/>
      <c r="F1066" s="258">
        <v>1170</v>
      </c>
      <c r="I1066" s="152"/>
      <c r="J1066" s="152"/>
      <c r="K1066" s="152"/>
    </row>
    <row r="1067" spans="2:11">
      <c r="B1067" s="60" t="s">
        <v>373</v>
      </c>
      <c r="C1067" s="25"/>
      <c r="D1067" s="61"/>
      <c r="F1067" s="257">
        <v>75.8</v>
      </c>
      <c r="I1067" s="152"/>
      <c r="J1067" s="152"/>
      <c r="K1067" s="152"/>
    </row>
    <row r="1068" spans="2:11">
      <c r="B1068" s="60" t="s">
        <v>172</v>
      </c>
      <c r="C1068" s="25"/>
      <c r="D1068" s="61"/>
      <c r="F1068" s="257">
        <v>4.7</v>
      </c>
      <c r="I1068" s="152"/>
      <c r="J1068" s="152"/>
      <c r="K1068" s="152"/>
    </row>
    <row r="1069" spans="2:11">
      <c r="B1069" s="60" t="s">
        <v>374</v>
      </c>
      <c r="C1069" s="25"/>
      <c r="D1069" s="61"/>
      <c r="F1069" s="258">
        <v>2822</v>
      </c>
      <c r="I1069" s="152"/>
      <c r="J1069" s="152"/>
      <c r="K1069" s="152"/>
    </row>
    <row r="1070" spans="2:11">
      <c r="B1070" s="60" t="s">
        <v>375</v>
      </c>
      <c r="C1070" s="25"/>
      <c r="D1070" s="61"/>
      <c r="F1070" s="258">
        <v>11914</v>
      </c>
      <c r="I1070" s="152"/>
      <c r="J1070" s="152"/>
      <c r="K1070" s="152"/>
    </row>
    <row r="1071" spans="2:11">
      <c r="B1071" s="60" t="s">
        <v>376</v>
      </c>
      <c r="C1071" s="25"/>
      <c r="D1071" s="61"/>
      <c r="F1071" s="258">
        <f>SUM(F1069:F1070)</f>
        <v>14736</v>
      </c>
      <c r="I1071" s="152"/>
      <c r="J1071" s="152"/>
      <c r="K1071" s="152"/>
    </row>
    <row r="1072" spans="2:11">
      <c r="B1072" s="60" t="s">
        <v>377</v>
      </c>
      <c r="C1072" s="25"/>
      <c r="D1072" s="61"/>
      <c r="F1072" s="259">
        <f>F1070/F1069</f>
        <v>4.2218284904323173</v>
      </c>
      <c r="I1072" s="152"/>
      <c r="J1072" s="152"/>
      <c r="K1072" s="152"/>
    </row>
    <row r="1073" spans="2:12">
      <c r="B1073" s="60" t="s">
        <v>399</v>
      </c>
      <c r="C1073" s="25"/>
      <c r="D1073" s="61"/>
      <c r="F1073" s="258">
        <v>1105</v>
      </c>
      <c r="I1073" s="152"/>
      <c r="J1073" s="152"/>
      <c r="K1073" s="152"/>
    </row>
    <row r="1074" spans="2:12">
      <c r="B1074" s="60" t="s">
        <v>396</v>
      </c>
      <c r="C1074" s="25"/>
      <c r="D1074" s="61"/>
      <c r="F1074" s="258">
        <v>1293</v>
      </c>
      <c r="I1074" s="152"/>
      <c r="J1074" s="152"/>
      <c r="K1074" s="152"/>
    </row>
    <row r="1075" spans="2:12">
      <c r="B1075" s="60" t="s">
        <v>397</v>
      </c>
      <c r="C1075" s="25"/>
      <c r="D1075" s="61"/>
      <c r="F1075" s="258">
        <f>SUM(F1073:F1074)</f>
        <v>2398</v>
      </c>
      <c r="I1075" s="152"/>
      <c r="J1075" s="152"/>
      <c r="K1075" s="152"/>
    </row>
    <row r="1076" spans="2:12">
      <c r="B1076" s="60" t="s">
        <v>378</v>
      </c>
      <c r="C1076" s="25"/>
      <c r="D1076" s="61"/>
      <c r="F1076" s="299">
        <v>41.3</v>
      </c>
      <c r="I1076" s="152"/>
      <c r="J1076" s="152"/>
      <c r="K1076" s="152"/>
    </row>
    <row r="1077" spans="2:12" ht="13.5" thickBot="1">
      <c r="B1077" s="62" t="s">
        <v>368</v>
      </c>
      <c r="C1077" s="63"/>
      <c r="D1077" s="64"/>
      <c r="F1077" s="298">
        <v>1212</v>
      </c>
      <c r="I1077" s="152"/>
      <c r="J1077" s="152"/>
      <c r="K1077" s="152"/>
    </row>
    <row r="1078" spans="2:12">
      <c r="B1078" s="25"/>
      <c r="C1078" s="25"/>
      <c r="D1078" s="25"/>
      <c r="E1078" s="25"/>
      <c r="F1078" s="25"/>
      <c r="G1078" s="25"/>
      <c r="I1078" s="152"/>
      <c r="J1078" s="152"/>
      <c r="K1078" s="152"/>
    </row>
    <row r="1079" spans="2:12">
      <c r="B1079" s="25"/>
      <c r="C1079" s="25"/>
      <c r="D1079" s="25"/>
      <c r="E1079" s="25"/>
      <c r="F1079" s="25"/>
      <c r="G1079" s="25"/>
      <c r="H1079" s="316"/>
      <c r="I1079" s="152"/>
      <c r="J1079" s="152"/>
      <c r="K1079" s="152"/>
    </row>
    <row r="1080" spans="2:12" ht="13.5" thickBot="1">
      <c r="I1080" s="152"/>
      <c r="J1080" s="152"/>
      <c r="K1080" s="152"/>
    </row>
    <row r="1081" spans="2:12" ht="13.5" thickBot="1">
      <c r="B1081" s="248" t="s">
        <v>380</v>
      </c>
      <c r="C1081" s="249" t="s">
        <v>381</v>
      </c>
      <c r="D1081" s="250"/>
      <c r="E1081" s="250"/>
      <c r="F1081" s="250"/>
      <c r="G1081" s="250"/>
      <c r="H1081" s="252" t="s">
        <v>382</v>
      </c>
      <c r="I1081" s="251" t="s">
        <v>383</v>
      </c>
      <c r="J1081" s="252" t="s">
        <v>384</v>
      </c>
      <c r="K1081" s="253" t="s">
        <v>33</v>
      </c>
    </row>
    <row r="1082" spans="2:12">
      <c r="B1082" s="69">
        <v>363</v>
      </c>
      <c r="C1082" s="67" t="s">
        <v>763</v>
      </c>
      <c r="D1082" s="68"/>
      <c r="E1082" s="68"/>
      <c r="F1082" s="68"/>
      <c r="G1082" s="68"/>
      <c r="H1082" s="71">
        <v>159</v>
      </c>
      <c r="I1082" s="70">
        <v>12.895377128953772</v>
      </c>
      <c r="J1082" s="70">
        <v>4.17</v>
      </c>
      <c r="K1082" s="199">
        <v>1.0719000000000001</v>
      </c>
    </row>
    <row r="1083" spans="2:12">
      <c r="B1083" s="75">
        <v>316</v>
      </c>
      <c r="C1083" s="73" t="s">
        <v>764</v>
      </c>
      <c r="D1083" s="74"/>
      <c r="E1083" s="74"/>
      <c r="F1083" s="74"/>
      <c r="G1083" s="74"/>
      <c r="H1083" s="77">
        <v>158</v>
      </c>
      <c r="I1083" s="76">
        <v>12.814274128142742</v>
      </c>
      <c r="J1083" s="76">
        <v>1.79</v>
      </c>
      <c r="K1083" s="108">
        <v>0.78910000000000002</v>
      </c>
    </row>
    <row r="1084" spans="2:12">
      <c r="B1084" s="75">
        <v>362</v>
      </c>
      <c r="C1084" s="67" t="s">
        <v>765</v>
      </c>
      <c r="D1084" s="68"/>
      <c r="E1084" s="68"/>
      <c r="F1084" s="68"/>
      <c r="G1084" s="68"/>
      <c r="H1084" s="262">
        <v>124</v>
      </c>
      <c r="I1084" s="76">
        <v>10.056772100567722</v>
      </c>
      <c r="J1084" s="81">
        <v>5.44</v>
      </c>
      <c r="K1084" s="200">
        <v>1.0563</v>
      </c>
    </row>
    <row r="1085" spans="2:12">
      <c r="B1085" s="72">
        <v>361</v>
      </c>
      <c r="C1085" s="84" t="s">
        <v>766</v>
      </c>
      <c r="D1085" s="66"/>
      <c r="E1085" s="66"/>
      <c r="F1085" s="66"/>
      <c r="G1085" s="66"/>
      <c r="H1085" s="77">
        <v>115</v>
      </c>
      <c r="I1085" s="78">
        <v>9.3268450932684512</v>
      </c>
      <c r="J1085" s="76">
        <v>5.34</v>
      </c>
      <c r="K1085" s="201">
        <v>1.2945</v>
      </c>
    </row>
    <row r="1086" spans="2:12" ht="13.5" thickBot="1">
      <c r="B1086" s="72">
        <v>364</v>
      </c>
      <c r="C1086" s="84" t="s">
        <v>767</v>
      </c>
      <c r="D1086" s="82"/>
      <c r="E1086" s="82"/>
      <c r="F1086" s="82"/>
      <c r="G1086" s="82"/>
      <c r="H1086" s="77">
        <v>92</v>
      </c>
      <c r="I1086" s="107">
        <v>7.4614760746147608</v>
      </c>
      <c r="J1086" s="76">
        <v>4.59</v>
      </c>
      <c r="K1086" s="108">
        <v>0.83260000000000001</v>
      </c>
    </row>
    <row r="1087" spans="2:12" ht="13.5" thickBot="1">
      <c r="B1087" s="318" t="s">
        <v>276</v>
      </c>
      <c r="C1087" s="90"/>
      <c r="D1087" s="90"/>
      <c r="E1087" s="90"/>
      <c r="F1087" s="90"/>
      <c r="G1087" s="90"/>
      <c r="H1087" s="322">
        <v>1233</v>
      </c>
      <c r="I1087" s="319">
        <v>100</v>
      </c>
      <c r="J1087" s="320">
        <v>4.7699999999999996</v>
      </c>
      <c r="K1087" s="321">
        <v>0.91400000000000003</v>
      </c>
      <c r="L1087" s="369"/>
    </row>
    <row r="1088" spans="2:12">
      <c r="I1088" s="152"/>
      <c r="J1088" s="152"/>
      <c r="K1088" s="152"/>
    </row>
    <row r="1089" spans="2:11">
      <c r="I1089" s="152"/>
      <c r="J1089" s="152"/>
      <c r="K1089" s="152"/>
    </row>
    <row r="1090" spans="2:11">
      <c r="I1090" s="152"/>
      <c r="J1090" s="152"/>
      <c r="K1090" s="152"/>
    </row>
    <row r="1091" spans="2:11">
      <c r="I1091" s="152"/>
      <c r="J1091" s="152"/>
      <c r="K1091" s="152"/>
    </row>
    <row r="1092" spans="2:11" ht="13.5" thickBot="1">
      <c r="I1092" s="152"/>
      <c r="J1092" s="152"/>
      <c r="K1092" s="152"/>
    </row>
    <row r="1093" spans="2:11" ht="13.5" thickBot="1">
      <c r="B1093" s="429" t="s">
        <v>198</v>
      </c>
      <c r="C1093" s="430"/>
      <c r="D1093" s="431"/>
      <c r="F1093" s="264">
        <v>2018</v>
      </c>
      <c r="G1093" s="218"/>
      <c r="I1093" s="152"/>
      <c r="J1093" s="152"/>
      <c r="K1093" s="152"/>
    </row>
    <row r="1094" spans="2:11">
      <c r="F1094" s="265"/>
      <c r="I1094" s="152"/>
      <c r="J1094" s="152"/>
      <c r="K1094" s="152"/>
    </row>
    <row r="1095" spans="2:11" ht="13.5" thickBot="1">
      <c r="I1095" s="152"/>
      <c r="J1095" s="152"/>
      <c r="K1095" s="152"/>
    </row>
    <row r="1096" spans="2:11">
      <c r="B1096" s="57" t="s">
        <v>371</v>
      </c>
      <c r="C1096" s="58"/>
      <c r="D1096" s="59"/>
      <c r="F1096" s="255">
        <v>36</v>
      </c>
      <c r="I1096" s="152"/>
      <c r="J1096" s="152"/>
      <c r="K1096" s="152"/>
    </row>
    <row r="1097" spans="2:11">
      <c r="B1097" s="60" t="s">
        <v>261</v>
      </c>
      <c r="C1097" s="25"/>
      <c r="D1097" s="61"/>
      <c r="F1097" s="256">
        <v>1200</v>
      </c>
      <c r="I1097" s="152"/>
      <c r="J1097" s="152"/>
      <c r="K1097" s="152"/>
    </row>
    <row r="1098" spans="2:11">
      <c r="B1098" s="60" t="s">
        <v>373</v>
      </c>
      <c r="C1098" s="25"/>
      <c r="D1098" s="61"/>
      <c r="F1098" s="257">
        <v>112.8</v>
      </c>
      <c r="I1098" s="152"/>
      <c r="J1098" s="152"/>
      <c r="K1098" s="152"/>
    </row>
    <row r="1099" spans="2:11">
      <c r="B1099" s="60" t="s">
        <v>172</v>
      </c>
      <c r="C1099" s="25"/>
      <c r="D1099" s="61"/>
      <c r="F1099" s="257">
        <v>12.1</v>
      </c>
      <c r="I1099" s="152"/>
      <c r="J1099" s="152"/>
      <c r="K1099" s="152"/>
    </row>
    <row r="1100" spans="2:11">
      <c r="B1100" s="60" t="s">
        <v>374</v>
      </c>
      <c r="C1100" s="25"/>
      <c r="D1100" s="61"/>
      <c r="F1100" s="258">
        <v>3587</v>
      </c>
      <c r="I1100" s="152"/>
      <c r="J1100" s="152"/>
      <c r="K1100" s="152"/>
    </row>
    <row r="1101" spans="2:11">
      <c r="B1101" s="60" t="s">
        <v>375</v>
      </c>
      <c r="C1101" s="25"/>
      <c r="D1101" s="61"/>
      <c r="F1101" s="258">
        <v>5086</v>
      </c>
      <c r="I1101" s="152"/>
      <c r="J1101" s="152"/>
      <c r="K1101" s="152"/>
    </row>
    <row r="1102" spans="2:11">
      <c r="B1102" s="60" t="s">
        <v>376</v>
      </c>
      <c r="C1102" s="25"/>
      <c r="D1102" s="61"/>
      <c r="F1102" s="258">
        <f>SUM(F1100:F1101)</f>
        <v>8673</v>
      </c>
      <c r="I1102" s="152"/>
      <c r="J1102" s="152"/>
      <c r="K1102" s="152"/>
    </row>
    <row r="1103" spans="2:11">
      <c r="B1103" s="60" t="s">
        <v>377</v>
      </c>
      <c r="C1103" s="25"/>
      <c r="D1103" s="61"/>
      <c r="F1103" s="259">
        <f>F1101/F1100</f>
        <v>1.4178979648731531</v>
      </c>
      <c r="I1103" s="152"/>
      <c r="J1103" s="152"/>
      <c r="K1103" s="152"/>
    </row>
    <row r="1104" spans="2:11">
      <c r="B1104" s="334" t="s">
        <v>752</v>
      </c>
      <c r="C1104" s="25"/>
      <c r="D1104" s="61"/>
      <c r="F1104" s="256">
        <v>1122</v>
      </c>
      <c r="I1104" s="152"/>
      <c r="J1104" s="152"/>
      <c r="K1104" s="152"/>
    </row>
    <row r="1105" spans="2:12">
      <c r="B1105" s="334" t="s">
        <v>753</v>
      </c>
      <c r="C1105" s="25"/>
      <c r="D1105" s="61"/>
      <c r="F1105" s="274">
        <v>449</v>
      </c>
      <c r="I1105" s="152"/>
      <c r="J1105" s="152"/>
      <c r="K1105" s="152"/>
    </row>
    <row r="1106" spans="2:12">
      <c r="B1106" s="60" t="s">
        <v>397</v>
      </c>
      <c r="C1106" s="25"/>
      <c r="D1106" s="61"/>
      <c r="F1106" s="256">
        <f>SUM(F1104:F1105)</f>
        <v>1571</v>
      </c>
      <c r="I1106" s="152"/>
      <c r="J1106" s="152"/>
      <c r="K1106" s="152"/>
    </row>
    <row r="1107" spans="2:12">
      <c r="B1107" s="60" t="s">
        <v>378</v>
      </c>
      <c r="C1107" s="25"/>
      <c r="D1107" s="61"/>
      <c r="F1107" s="257">
        <v>55.9</v>
      </c>
      <c r="I1107" s="152"/>
      <c r="J1107" s="152"/>
      <c r="K1107" s="152"/>
    </row>
    <row r="1108" spans="2:12" ht="13.5" thickBot="1">
      <c r="B1108" s="432" t="s">
        <v>335</v>
      </c>
      <c r="C1108" s="433"/>
      <c r="D1108" s="434"/>
      <c r="F1108" s="298">
        <v>684</v>
      </c>
      <c r="I1108" s="152"/>
      <c r="J1108" s="152"/>
      <c r="K1108" s="152"/>
    </row>
    <row r="1109" spans="2:12">
      <c r="I1109" s="152"/>
      <c r="J1109" s="152"/>
      <c r="K1109" s="152"/>
    </row>
    <row r="1110" spans="2:12">
      <c r="C1110" s="123"/>
      <c r="D1110" s="123"/>
      <c r="E1110" s="123"/>
      <c r="F1110" s="123"/>
      <c r="G1110" s="123"/>
      <c r="I1110" s="152"/>
      <c r="J1110" s="152"/>
      <c r="K1110" s="152"/>
    </row>
    <row r="1111" spans="2:12" ht="13.5" thickBot="1">
      <c r="I1111" s="152"/>
      <c r="J1111" s="152"/>
      <c r="K1111" s="152"/>
    </row>
    <row r="1112" spans="2:12" ht="13.5" thickBot="1">
      <c r="B1112" s="248" t="s">
        <v>380</v>
      </c>
      <c r="C1112" s="249" t="s">
        <v>381</v>
      </c>
      <c r="D1112" s="250"/>
      <c r="E1112" s="250"/>
      <c r="F1112" s="250"/>
      <c r="G1112" s="250"/>
      <c r="H1112" s="252" t="s">
        <v>382</v>
      </c>
      <c r="I1112" s="251" t="s">
        <v>383</v>
      </c>
      <c r="J1112" s="252" t="s">
        <v>384</v>
      </c>
      <c r="K1112" s="253" t="s">
        <v>33</v>
      </c>
    </row>
    <row r="1113" spans="2:12">
      <c r="B1113" s="69">
        <v>173</v>
      </c>
      <c r="C1113" s="67" t="s">
        <v>620</v>
      </c>
      <c r="D1113" s="68"/>
      <c r="E1113" s="68"/>
      <c r="F1113" s="68"/>
      <c r="G1113" s="68"/>
      <c r="H1113" s="71">
        <v>452</v>
      </c>
      <c r="I1113" s="70">
        <v>37.44821872410936</v>
      </c>
      <c r="J1113" s="70">
        <v>12.96</v>
      </c>
      <c r="K1113" s="199">
        <v>2.161</v>
      </c>
    </row>
    <row r="1114" spans="2:12">
      <c r="B1114" s="75">
        <v>197</v>
      </c>
      <c r="C1114" s="73" t="s">
        <v>768</v>
      </c>
      <c r="D1114" s="74"/>
      <c r="E1114" s="74"/>
      <c r="F1114" s="74"/>
      <c r="G1114" s="74"/>
      <c r="H1114" s="77">
        <v>156</v>
      </c>
      <c r="I1114" s="76">
        <v>12.924606462303231</v>
      </c>
      <c r="J1114" s="76">
        <v>6.35</v>
      </c>
      <c r="K1114" s="108">
        <v>0.61009999999999998</v>
      </c>
    </row>
    <row r="1115" spans="2:12">
      <c r="B1115" s="75">
        <v>314</v>
      </c>
      <c r="C1115" s="67" t="s">
        <v>769</v>
      </c>
      <c r="D1115" s="68"/>
      <c r="E1115" s="68"/>
      <c r="F1115" s="68"/>
      <c r="G1115" s="68"/>
      <c r="H1115" s="262">
        <v>83</v>
      </c>
      <c r="I1115" s="76">
        <v>6.8765534382767193</v>
      </c>
      <c r="J1115" s="81">
        <v>13.65</v>
      </c>
      <c r="K1115" s="200">
        <v>1.0913999999999999</v>
      </c>
    </row>
    <row r="1116" spans="2:12">
      <c r="B1116" s="72">
        <v>305</v>
      </c>
      <c r="C1116" s="84" t="s">
        <v>770</v>
      </c>
      <c r="D1116" s="66"/>
      <c r="E1116" s="66"/>
      <c r="F1116" s="66"/>
      <c r="G1116" s="66"/>
      <c r="H1116" s="77">
        <v>77</v>
      </c>
      <c r="I1116" s="78">
        <v>6.3794531897265951</v>
      </c>
      <c r="J1116" s="76">
        <v>17.84</v>
      </c>
      <c r="K1116" s="201">
        <v>1.4442999999999999</v>
      </c>
    </row>
    <row r="1117" spans="2:12" ht="13.5" thickBot="1">
      <c r="B1117" s="72">
        <v>169</v>
      </c>
      <c r="C1117" s="84" t="s">
        <v>713</v>
      </c>
      <c r="D1117" s="82"/>
      <c r="E1117" s="82"/>
      <c r="F1117" s="82"/>
      <c r="G1117" s="82"/>
      <c r="H1117" s="77">
        <v>72</v>
      </c>
      <c r="I1117" s="107">
        <v>5.9652029826014914</v>
      </c>
      <c r="J1117" s="76">
        <v>13.65</v>
      </c>
      <c r="K1117" s="108">
        <v>2.4998</v>
      </c>
      <c r="L1117" s="369"/>
    </row>
    <row r="1118" spans="2:12" ht="13.5" thickBot="1">
      <c r="B1118" s="318" t="s">
        <v>276</v>
      </c>
      <c r="C1118" s="90"/>
      <c r="D1118" s="90"/>
      <c r="E1118" s="90"/>
      <c r="F1118" s="90"/>
      <c r="G1118" s="90"/>
      <c r="H1118" s="322">
        <v>1207</v>
      </c>
      <c r="I1118" s="319">
        <v>100</v>
      </c>
      <c r="J1118" s="320">
        <v>12.12</v>
      </c>
      <c r="K1118" s="321">
        <v>1.6238999999999999</v>
      </c>
    </row>
    <row r="1119" spans="2:12">
      <c r="I1119" s="152"/>
      <c r="J1119" s="152"/>
      <c r="K1119" s="152"/>
    </row>
    <row r="1120" spans="2:12">
      <c r="I1120" s="152"/>
      <c r="J1120" s="152"/>
      <c r="K1120" s="152"/>
    </row>
    <row r="1121" spans="2:11">
      <c r="I1121" s="152"/>
      <c r="J1121" s="152"/>
      <c r="K1121" s="152"/>
    </row>
    <row r="1122" spans="2:11">
      <c r="I1122" s="152"/>
      <c r="J1122" s="152"/>
      <c r="K1122" s="152"/>
    </row>
    <row r="1123" spans="2:11" ht="13.5" thickBot="1">
      <c r="I1123" s="152"/>
      <c r="J1123" s="152"/>
      <c r="K1123" s="152"/>
    </row>
    <row r="1124" spans="2:11" ht="13.5" thickBot="1">
      <c r="B1124" s="429" t="s">
        <v>417</v>
      </c>
      <c r="C1124" s="430"/>
      <c r="D1124" s="431"/>
      <c r="F1124" s="264">
        <v>2018</v>
      </c>
      <c r="G1124" s="218"/>
      <c r="I1124" s="152"/>
      <c r="J1124" s="152"/>
      <c r="K1124" s="152"/>
    </row>
    <row r="1125" spans="2:11">
      <c r="F1125" s="265"/>
      <c r="I1125" s="152"/>
      <c r="J1125" s="152"/>
      <c r="K1125" s="152"/>
    </row>
    <row r="1126" spans="2:11" ht="13.5" thickBot="1">
      <c r="I1126" s="152"/>
      <c r="J1126" s="152"/>
      <c r="K1126" s="152"/>
    </row>
    <row r="1127" spans="2:11">
      <c r="B1127" s="57" t="s">
        <v>371</v>
      </c>
      <c r="C1127" s="58"/>
      <c r="D1127" s="59"/>
      <c r="F1127" s="255">
        <v>4</v>
      </c>
      <c r="I1127" s="152"/>
      <c r="J1127" s="152"/>
      <c r="K1127" s="152"/>
    </row>
    <row r="1128" spans="2:11">
      <c r="B1128" s="60" t="s">
        <v>261</v>
      </c>
      <c r="C1128" s="25"/>
      <c r="D1128" s="61"/>
      <c r="F1128" s="274">
        <v>92</v>
      </c>
      <c r="I1128" s="152"/>
      <c r="J1128" s="152"/>
      <c r="K1128" s="152"/>
    </row>
    <row r="1129" spans="2:11">
      <c r="B1129" s="60" t="s">
        <v>373</v>
      </c>
      <c r="C1129" s="25"/>
      <c r="D1129" s="61"/>
      <c r="F1129" s="274">
        <v>30.8</v>
      </c>
      <c r="I1129" s="152"/>
      <c r="J1129" s="152"/>
      <c r="K1129" s="152"/>
    </row>
    <row r="1130" spans="2:11">
      <c r="B1130" s="60" t="s">
        <v>172</v>
      </c>
      <c r="C1130" s="25"/>
      <c r="D1130" s="61"/>
      <c r="F1130" s="409">
        <v>4.8</v>
      </c>
      <c r="I1130" s="152"/>
      <c r="J1130" s="152"/>
      <c r="K1130" s="152"/>
    </row>
    <row r="1131" spans="2:11">
      <c r="B1131" s="60" t="s">
        <v>374</v>
      </c>
      <c r="C1131" s="25"/>
      <c r="D1131" s="61"/>
      <c r="F1131" s="258">
        <v>8562</v>
      </c>
      <c r="I1131" s="152"/>
      <c r="J1131" s="152"/>
      <c r="K1131" s="152"/>
    </row>
    <row r="1132" spans="2:11">
      <c r="B1132" s="334" t="s">
        <v>375</v>
      </c>
      <c r="C1132" s="25"/>
      <c r="D1132" s="61"/>
      <c r="F1132" s="258">
        <v>30016</v>
      </c>
      <c r="I1132" s="152"/>
      <c r="J1132" s="152"/>
      <c r="K1132" s="152"/>
    </row>
    <row r="1133" spans="2:11">
      <c r="B1133" s="334" t="s">
        <v>771</v>
      </c>
      <c r="C1133" s="25"/>
      <c r="D1133" s="61"/>
      <c r="F1133" s="258">
        <v>1272</v>
      </c>
      <c r="I1133" s="152"/>
      <c r="J1133" s="152"/>
      <c r="K1133" s="152"/>
    </row>
    <row r="1134" spans="2:11">
      <c r="B1134" s="60" t="s">
        <v>376</v>
      </c>
      <c r="C1134" s="25"/>
      <c r="D1134" s="61"/>
      <c r="F1134" s="258">
        <f>SUM(F1131:F1133)</f>
        <v>39850</v>
      </c>
      <c r="I1134" s="152"/>
      <c r="J1134" s="152"/>
      <c r="K1134" s="152"/>
    </row>
    <row r="1135" spans="2:11">
      <c r="B1135" s="60" t="s">
        <v>377</v>
      </c>
      <c r="C1135" s="25"/>
      <c r="D1135" s="61"/>
      <c r="F1135" s="259">
        <f>F1132/F1131</f>
        <v>3.5057229619247838</v>
      </c>
      <c r="I1135" s="152"/>
      <c r="J1135" s="152"/>
      <c r="K1135" s="152"/>
    </row>
    <row r="1136" spans="2:11">
      <c r="B1136" s="334" t="s">
        <v>752</v>
      </c>
      <c r="C1136" s="25"/>
      <c r="D1136" s="61"/>
      <c r="F1136" s="256">
        <v>59</v>
      </c>
      <c r="I1136" s="152"/>
      <c r="J1136" s="152"/>
      <c r="K1136" s="152"/>
    </row>
    <row r="1137" spans="2:12">
      <c r="B1137" s="334" t="s">
        <v>753</v>
      </c>
      <c r="C1137" s="25"/>
      <c r="D1137" s="61"/>
      <c r="F1137" s="274">
        <v>2068</v>
      </c>
      <c r="I1137" s="152"/>
      <c r="J1137" s="152"/>
      <c r="K1137" s="152"/>
    </row>
    <row r="1138" spans="2:12">
      <c r="B1138" s="60" t="s">
        <v>397</v>
      </c>
      <c r="C1138" s="25"/>
      <c r="D1138" s="61"/>
      <c r="F1138" s="256">
        <f>SUM(F1136:F1137)</f>
        <v>2127</v>
      </c>
      <c r="I1138" s="152"/>
      <c r="J1138" s="152"/>
      <c r="K1138" s="152"/>
    </row>
    <row r="1139" spans="2:12">
      <c r="B1139" s="60" t="s">
        <v>378</v>
      </c>
      <c r="C1139" s="25"/>
      <c r="D1139" s="61"/>
      <c r="F1139" s="409">
        <v>57.6</v>
      </c>
      <c r="I1139" s="152"/>
      <c r="J1139" s="152"/>
      <c r="K1139" s="152"/>
    </row>
    <row r="1140" spans="2:12">
      <c r="B1140" s="60" t="s">
        <v>50</v>
      </c>
      <c r="C1140" s="25"/>
      <c r="D1140" s="61"/>
      <c r="E1140" s="61"/>
      <c r="F1140" s="300">
        <v>17</v>
      </c>
      <c r="I1140" s="152"/>
      <c r="J1140" s="152"/>
      <c r="K1140" s="152"/>
    </row>
    <row r="1141" spans="2:12">
      <c r="B1141" s="334" t="s">
        <v>772</v>
      </c>
      <c r="C1141" s="25"/>
      <c r="D1141" s="61"/>
      <c r="E1141" s="61"/>
      <c r="F1141" s="301">
        <v>2159</v>
      </c>
      <c r="I1141" s="152"/>
      <c r="J1141" s="152"/>
      <c r="K1141" s="152"/>
    </row>
    <row r="1142" spans="2:12" ht="13.5" thickBot="1">
      <c r="B1142" s="62" t="s">
        <v>402</v>
      </c>
      <c r="C1142" s="63"/>
      <c r="D1142" s="64"/>
      <c r="E1142" s="25"/>
      <c r="F1142" s="410">
        <v>172</v>
      </c>
      <c r="I1142" s="152"/>
      <c r="J1142" s="152"/>
      <c r="K1142" s="152"/>
    </row>
    <row r="1143" spans="2:12">
      <c r="B1143" s="25"/>
      <c r="C1143" s="25"/>
      <c r="D1143" s="25"/>
      <c r="E1143" s="25"/>
      <c r="F1143" s="25"/>
      <c r="G1143" s="25"/>
      <c r="I1143" s="152"/>
      <c r="J1143" s="152"/>
      <c r="K1143" s="152"/>
    </row>
    <row r="1144" spans="2:12">
      <c r="B1144" s="25"/>
      <c r="C1144" s="25"/>
      <c r="D1144" s="25"/>
      <c r="E1144" s="25"/>
      <c r="F1144" s="25"/>
      <c r="G1144" s="25"/>
      <c r="I1144" s="152"/>
      <c r="J1144" s="152"/>
      <c r="K1144" s="152"/>
    </row>
    <row r="1145" spans="2:12" ht="13.5" thickBot="1">
      <c r="I1145" s="152"/>
      <c r="J1145" s="152"/>
      <c r="K1145" s="152"/>
    </row>
    <row r="1146" spans="2:12" ht="13.5" thickBot="1">
      <c r="B1146" s="248" t="s">
        <v>380</v>
      </c>
      <c r="C1146" s="249" t="s">
        <v>381</v>
      </c>
      <c r="D1146" s="250"/>
      <c r="E1146" s="250"/>
      <c r="F1146" s="250"/>
      <c r="G1146" s="250"/>
      <c r="H1146" s="252" t="s">
        <v>382</v>
      </c>
      <c r="I1146" s="251" t="s">
        <v>383</v>
      </c>
      <c r="J1146" s="252" t="s">
        <v>384</v>
      </c>
      <c r="K1146" s="253" t="s">
        <v>33</v>
      </c>
    </row>
    <row r="1147" spans="2:12">
      <c r="B1147" s="69">
        <v>82</v>
      </c>
      <c r="C1147" s="67" t="s">
        <v>773</v>
      </c>
      <c r="D1147" s="68"/>
      <c r="E1147" s="68"/>
      <c r="F1147" s="68"/>
      <c r="G1147" s="68"/>
      <c r="H1147" s="71">
        <v>31</v>
      </c>
      <c r="I1147" s="70">
        <v>34.065934065934066</v>
      </c>
      <c r="J1147" s="70">
        <v>1.55</v>
      </c>
      <c r="K1147" s="199">
        <v>0.4738</v>
      </c>
    </row>
    <row r="1148" spans="2:12">
      <c r="B1148" s="75">
        <v>73</v>
      </c>
      <c r="C1148" s="73" t="s">
        <v>774</v>
      </c>
      <c r="D1148" s="74"/>
      <c r="E1148" s="74"/>
      <c r="F1148" s="74"/>
      <c r="G1148" s="74"/>
      <c r="H1148" s="77">
        <v>26</v>
      </c>
      <c r="I1148" s="76">
        <v>28.571428571428573</v>
      </c>
      <c r="J1148" s="76">
        <v>7.81</v>
      </c>
      <c r="K1148" s="108">
        <v>0.753</v>
      </c>
    </row>
    <row r="1149" spans="2:12">
      <c r="B1149" s="75">
        <v>70</v>
      </c>
      <c r="C1149" s="67" t="s">
        <v>775</v>
      </c>
      <c r="D1149" s="68"/>
      <c r="E1149" s="68"/>
      <c r="F1149" s="68"/>
      <c r="G1149" s="68"/>
      <c r="H1149" s="262">
        <v>13</v>
      </c>
      <c r="I1149" s="76">
        <v>14.285714285714286</v>
      </c>
      <c r="J1149" s="81">
        <v>5.31</v>
      </c>
      <c r="K1149" s="200">
        <v>0.85589999999999999</v>
      </c>
    </row>
    <row r="1150" spans="2:12">
      <c r="B1150" s="72">
        <v>80</v>
      </c>
      <c r="C1150" s="84" t="s">
        <v>776</v>
      </c>
      <c r="D1150" s="66"/>
      <c r="E1150" s="66"/>
      <c r="F1150" s="66"/>
      <c r="G1150" s="66"/>
      <c r="H1150" s="77">
        <v>4</v>
      </c>
      <c r="I1150" s="78">
        <v>4.395604395604396</v>
      </c>
      <c r="J1150" s="76">
        <v>9</v>
      </c>
      <c r="K1150" s="201">
        <v>0.4269</v>
      </c>
    </row>
    <row r="1151" spans="2:12" ht="13.5" thickBot="1">
      <c r="B1151" s="72">
        <v>813</v>
      </c>
      <c r="C1151" s="84" t="s">
        <v>777</v>
      </c>
      <c r="D1151" s="82"/>
      <c r="E1151" s="82"/>
      <c r="F1151" s="82"/>
      <c r="G1151" s="82"/>
      <c r="H1151" s="77">
        <v>2</v>
      </c>
      <c r="I1151" s="107">
        <v>2.197802197802198</v>
      </c>
      <c r="J1151" s="76">
        <v>3</v>
      </c>
      <c r="K1151" s="108">
        <v>0.46879999999999999</v>
      </c>
      <c r="L1151" s="369"/>
    </row>
    <row r="1152" spans="2:12" ht="13.5" thickBot="1">
      <c r="B1152" s="318" t="s">
        <v>276</v>
      </c>
      <c r="C1152" s="90"/>
      <c r="D1152" s="90"/>
      <c r="E1152" s="90"/>
      <c r="F1152" s="90"/>
      <c r="G1152" s="90"/>
      <c r="H1152" s="322">
        <v>91</v>
      </c>
      <c r="I1152" s="319">
        <v>100</v>
      </c>
      <c r="J1152" s="320">
        <v>4.84</v>
      </c>
      <c r="K1152" s="321">
        <v>0.63519999999999999</v>
      </c>
    </row>
    <row r="1153" spans="2:11">
      <c r="I1153" s="152"/>
      <c r="J1153" s="152"/>
      <c r="K1153" s="152"/>
    </row>
    <row r="1154" spans="2:11">
      <c r="I1154" s="152"/>
      <c r="J1154" s="152"/>
      <c r="K1154" s="152"/>
    </row>
    <row r="1155" spans="2:11">
      <c r="I1155" s="152"/>
      <c r="J1155" s="152"/>
      <c r="K1155" s="152"/>
    </row>
    <row r="1156" spans="2:11">
      <c r="I1156" s="152"/>
      <c r="J1156" s="152"/>
      <c r="K1156" s="152"/>
    </row>
    <row r="1157" spans="2:11" ht="13.5" thickBot="1">
      <c r="I1157" s="152"/>
      <c r="J1157" s="152"/>
      <c r="K1157" s="152"/>
    </row>
    <row r="1158" spans="2:11" ht="13.5" thickBot="1">
      <c r="B1158" s="429" t="s">
        <v>273</v>
      </c>
      <c r="C1158" s="430"/>
      <c r="D1158" s="431"/>
      <c r="F1158" s="340">
        <v>2018</v>
      </c>
      <c r="I1158" s="152"/>
      <c r="J1158" s="152"/>
      <c r="K1158" s="152"/>
    </row>
    <row r="1159" spans="2:11">
      <c r="F1159" s="265"/>
      <c r="I1159" s="152"/>
      <c r="J1159" s="152"/>
      <c r="K1159" s="152"/>
    </row>
    <row r="1160" spans="2:11" ht="13.5" thickBot="1">
      <c r="I1160" s="152"/>
      <c r="J1160" s="152"/>
      <c r="K1160" s="152"/>
    </row>
    <row r="1161" spans="2:11">
      <c r="B1161" s="57" t="s">
        <v>371</v>
      </c>
      <c r="C1161" s="58"/>
      <c r="D1161" s="59"/>
      <c r="F1161" s="255">
        <v>25</v>
      </c>
      <c r="I1161" s="152"/>
      <c r="J1161" s="152"/>
      <c r="K1161" s="152"/>
    </row>
    <row r="1162" spans="2:11">
      <c r="B1162" s="60" t="s">
        <v>261</v>
      </c>
      <c r="C1162" s="25"/>
      <c r="D1162" s="61"/>
      <c r="F1162" s="258">
        <v>1293</v>
      </c>
      <c r="I1162" s="152"/>
      <c r="J1162" s="152"/>
      <c r="K1162" s="152"/>
    </row>
    <row r="1163" spans="2:11">
      <c r="B1163" s="60" t="s">
        <v>373</v>
      </c>
      <c r="C1163" s="25"/>
      <c r="D1163" s="61"/>
      <c r="F1163" s="257">
        <v>69.400000000000006</v>
      </c>
      <c r="I1163" s="152"/>
      <c r="J1163" s="152"/>
      <c r="K1163" s="152"/>
    </row>
    <row r="1164" spans="2:11">
      <c r="B1164" s="60" t="s">
        <v>172</v>
      </c>
      <c r="C1164" s="25"/>
      <c r="D1164" s="61"/>
      <c r="F1164" s="257">
        <v>5.0999999999999996</v>
      </c>
      <c r="I1164" s="152"/>
      <c r="J1164" s="152"/>
      <c r="K1164" s="152"/>
    </row>
    <row r="1165" spans="2:11">
      <c r="B1165" s="60" t="s">
        <v>374</v>
      </c>
      <c r="C1165" s="25"/>
      <c r="D1165" s="61"/>
      <c r="F1165" s="339">
        <v>7689</v>
      </c>
      <c r="I1165" s="152"/>
      <c r="J1165" s="152"/>
      <c r="K1165" s="152"/>
    </row>
    <row r="1166" spans="2:11">
      <c r="B1166" s="60" t="s">
        <v>375</v>
      </c>
      <c r="C1166" s="25"/>
      <c r="D1166" s="61"/>
      <c r="F1166" s="339">
        <v>17379</v>
      </c>
      <c r="I1166" s="152"/>
      <c r="J1166" s="152"/>
      <c r="K1166" s="152"/>
    </row>
    <row r="1167" spans="2:11">
      <c r="B1167" s="334" t="s">
        <v>771</v>
      </c>
      <c r="C1167" s="25"/>
      <c r="D1167" s="61"/>
      <c r="F1167" s="339">
        <v>2918</v>
      </c>
      <c r="I1167" s="152"/>
      <c r="J1167" s="152"/>
      <c r="K1167" s="152"/>
    </row>
    <row r="1168" spans="2:11">
      <c r="B1168" s="60" t="s">
        <v>376</v>
      </c>
      <c r="C1168" s="25"/>
      <c r="D1168" s="61"/>
      <c r="F1168" s="258">
        <f>SUM(F1165:F1167)</f>
        <v>27986</v>
      </c>
      <c r="I1168" s="152"/>
      <c r="J1168" s="152"/>
      <c r="K1168" s="152"/>
    </row>
    <row r="1169" spans="2:12">
      <c r="B1169" s="60" t="s">
        <v>377</v>
      </c>
      <c r="C1169" s="25"/>
      <c r="D1169" s="61"/>
      <c r="F1169" s="259">
        <f>F1166/F1165</f>
        <v>2.260241904018728</v>
      </c>
      <c r="I1169" s="152"/>
      <c r="J1169" s="152"/>
      <c r="K1169" s="152"/>
    </row>
    <row r="1170" spans="2:12">
      <c r="B1170" s="334" t="s">
        <v>752</v>
      </c>
      <c r="C1170" s="25"/>
      <c r="D1170" s="61"/>
      <c r="F1170" s="258">
        <v>1032</v>
      </c>
      <c r="I1170" s="152"/>
      <c r="J1170" s="152"/>
      <c r="K1170" s="152"/>
    </row>
    <row r="1171" spans="2:12">
      <c r="B1171" s="334" t="s">
        <v>753</v>
      </c>
      <c r="C1171" s="25"/>
      <c r="D1171" s="61"/>
      <c r="F1171" s="274">
        <v>661</v>
      </c>
      <c r="I1171" s="152"/>
      <c r="J1171" s="152"/>
      <c r="K1171" s="152"/>
    </row>
    <row r="1172" spans="2:12">
      <c r="B1172" s="60" t="s">
        <v>397</v>
      </c>
      <c r="C1172" s="25"/>
      <c r="D1172" s="61"/>
      <c r="F1172" s="258">
        <f>SUM(F1170:F1171)</f>
        <v>1693</v>
      </c>
      <c r="I1172" s="152"/>
      <c r="J1172" s="152"/>
      <c r="K1172" s="152"/>
    </row>
    <row r="1173" spans="2:12">
      <c r="B1173" s="60" t="s">
        <v>378</v>
      </c>
      <c r="C1173" s="25"/>
      <c r="D1173" s="61"/>
      <c r="F1173" s="302">
        <v>30.2</v>
      </c>
      <c r="I1173" s="152"/>
      <c r="J1173" s="152"/>
      <c r="K1173" s="152"/>
    </row>
    <row r="1174" spans="2:12" ht="13.5" thickBot="1">
      <c r="B1174" s="224" t="s">
        <v>778</v>
      </c>
      <c r="C1174" s="63"/>
      <c r="D1174" s="64"/>
      <c r="F1174" s="296">
        <v>654</v>
      </c>
      <c r="I1174" s="152"/>
      <c r="J1174" s="152"/>
      <c r="K1174" s="152"/>
    </row>
    <row r="1175" spans="2:12">
      <c r="I1175" s="152"/>
      <c r="J1175" s="152"/>
      <c r="K1175" s="152"/>
    </row>
    <row r="1176" spans="2:12">
      <c r="I1176" s="152"/>
      <c r="J1176" s="152"/>
      <c r="K1176" s="152"/>
    </row>
    <row r="1177" spans="2:12" ht="13.5" thickBot="1">
      <c r="I1177" s="152"/>
      <c r="J1177" s="152"/>
      <c r="K1177" s="152"/>
    </row>
    <row r="1178" spans="2:12" ht="13.5" thickBot="1">
      <c r="B1178" s="248" t="s">
        <v>380</v>
      </c>
      <c r="C1178" s="249" t="s">
        <v>381</v>
      </c>
      <c r="D1178" s="250"/>
      <c r="E1178" s="250"/>
      <c r="F1178" s="250"/>
      <c r="G1178" s="250"/>
      <c r="H1178" s="252" t="s">
        <v>382</v>
      </c>
      <c r="I1178" s="251" t="s">
        <v>383</v>
      </c>
      <c r="J1178" s="252" t="s">
        <v>384</v>
      </c>
      <c r="K1178" s="253" t="s">
        <v>33</v>
      </c>
    </row>
    <row r="1179" spans="2:12">
      <c r="B1179" s="69">
        <v>98</v>
      </c>
      <c r="C1179" s="67" t="s">
        <v>758</v>
      </c>
      <c r="D1179" s="68"/>
      <c r="E1179" s="68"/>
      <c r="F1179" s="68"/>
      <c r="G1179" s="68"/>
      <c r="H1179" s="71">
        <v>233</v>
      </c>
      <c r="I1179" s="70">
        <v>17.881811204911742</v>
      </c>
      <c r="J1179" s="70">
        <v>3.19</v>
      </c>
      <c r="K1179" s="199">
        <v>0.77410000000000001</v>
      </c>
    </row>
    <row r="1180" spans="2:12">
      <c r="B1180" s="75">
        <v>404</v>
      </c>
      <c r="C1180" s="73" t="s">
        <v>779</v>
      </c>
      <c r="D1180" s="74"/>
      <c r="E1180" s="74"/>
      <c r="F1180" s="74"/>
      <c r="G1180" s="74"/>
      <c r="H1180" s="77">
        <v>159</v>
      </c>
      <c r="I1180" s="76">
        <v>12.202609363008442</v>
      </c>
      <c r="J1180" s="76">
        <v>4.3099999999999996</v>
      </c>
      <c r="K1180" s="108">
        <v>0.79320000000000002</v>
      </c>
    </row>
    <row r="1181" spans="2:12">
      <c r="B1181" s="75">
        <v>115</v>
      </c>
      <c r="C1181" s="67" t="s">
        <v>762</v>
      </c>
      <c r="D1181" s="68"/>
      <c r="E1181" s="68"/>
      <c r="F1181" s="68"/>
      <c r="G1181" s="68"/>
      <c r="H1181" s="262">
        <v>125</v>
      </c>
      <c r="I1181" s="76">
        <v>9.5932463545663857</v>
      </c>
      <c r="J1181" s="81">
        <v>2.04</v>
      </c>
      <c r="K1181" s="200">
        <v>0.44750000000000001</v>
      </c>
    </row>
    <row r="1182" spans="2:12">
      <c r="B1182" s="72">
        <v>97</v>
      </c>
      <c r="C1182" s="84" t="s">
        <v>780</v>
      </c>
      <c r="D1182" s="66"/>
      <c r="E1182" s="66"/>
      <c r="F1182" s="66"/>
      <c r="G1182" s="66"/>
      <c r="H1182" s="77">
        <v>92</v>
      </c>
      <c r="I1182" s="78">
        <v>7.0606293169608598</v>
      </c>
      <c r="J1182" s="76">
        <v>2.02</v>
      </c>
      <c r="K1182" s="201">
        <v>0.39350000000000002</v>
      </c>
    </row>
    <row r="1183" spans="2:12" ht="13.5" thickBot="1">
      <c r="B1183" s="72">
        <v>113</v>
      </c>
      <c r="C1183" s="84" t="s">
        <v>704</v>
      </c>
      <c r="D1183" s="82"/>
      <c r="E1183" s="82"/>
      <c r="F1183" s="82"/>
      <c r="G1183" s="82"/>
      <c r="H1183" s="77">
        <v>79</v>
      </c>
      <c r="I1183" s="107">
        <v>6.0629316960859558</v>
      </c>
      <c r="J1183" s="76">
        <v>2.72</v>
      </c>
      <c r="K1183" s="108">
        <v>0.30599999999999999</v>
      </c>
      <c r="L1183" s="369"/>
    </row>
    <row r="1184" spans="2:12" ht="13.5" thickBot="1">
      <c r="B1184" s="318" t="s">
        <v>276</v>
      </c>
      <c r="C1184" s="90"/>
      <c r="D1184" s="90"/>
      <c r="E1184" s="90"/>
      <c r="F1184" s="90"/>
      <c r="G1184" s="90"/>
      <c r="H1184" s="322">
        <v>1303</v>
      </c>
      <c r="I1184" s="319">
        <v>100</v>
      </c>
      <c r="J1184" s="320">
        <v>5.0599999999999996</v>
      </c>
      <c r="K1184" s="321">
        <v>0.84150000000000003</v>
      </c>
    </row>
    <row r="1185" spans="2:11">
      <c r="I1185" s="152"/>
      <c r="J1185" s="152"/>
      <c r="K1185" s="152"/>
    </row>
    <row r="1186" spans="2:11">
      <c r="I1186" s="152"/>
      <c r="J1186" s="152"/>
      <c r="K1186" s="152"/>
    </row>
    <row r="1187" spans="2:11">
      <c r="I1187" s="152"/>
      <c r="J1187" s="152"/>
      <c r="K1187" s="152"/>
    </row>
    <row r="1188" spans="2:11">
      <c r="I1188" s="152"/>
      <c r="J1188" s="152"/>
      <c r="K1188" s="152"/>
    </row>
    <row r="1189" spans="2:11" ht="13.5" thickBot="1">
      <c r="I1189" s="152"/>
      <c r="J1189" s="152"/>
      <c r="K1189" s="152"/>
    </row>
    <row r="1190" spans="2:11" ht="13.5" thickBot="1">
      <c r="B1190" s="429" t="s">
        <v>32</v>
      </c>
      <c r="C1190" s="430"/>
      <c r="D1190" s="431"/>
      <c r="F1190" s="264">
        <v>2018</v>
      </c>
      <c r="I1190" s="152"/>
      <c r="J1190" s="152"/>
      <c r="K1190" s="152"/>
    </row>
    <row r="1191" spans="2:11">
      <c r="C1191" s="92"/>
      <c r="D1191" s="92"/>
      <c r="F1191" s="265"/>
      <c r="I1191" s="152"/>
      <c r="J1191" s="152"/>
      <c r="K1191" s="152"/>
    </row>
    <row r="1192" spans="2:11" ht="13.5" thickBot="1">
      <c r="I1192" s="152"/>
      <c r="J1192" s="152"/>
      <c r="K1192" s="152"/>
    </row>
    <row r="1193" spans="2:11">
      <c r="B1193" s="57" t="s">
        <v>371</v>
      </c>
      <c r="C1193" s="58"/>
      <c r="D1193" s="59"/>
      <c r="F1193" s="407">
        <v>71.400000000000006</v>
      </c>
      <c r="I1193" s="152"/>
      <c r="J1193" s="152"/>
      <c r="K1193" s="152"/>
    </row>
    <row r="1194" spans="2:11">
      <c r="B1194" s="60" t="s">
        <v>261</v>
      </c>
      <c r="C1194" s="25"/>
      <c r="D1194" s="61"/>
      <c r="F1194" s="303">
        <v>2350</v>
      </c>
      <c r="I1194" s="152"/>
      <c r="J1194" s="152"/>
      <c r="K1194" s="152"/>
    </row>
    <row r="1195" spans="2:11">
      <c r="B1195" s="60" t="s">
        <v>373</v>
      </c>
      <c r="C1195" s="25"/>
      <c r="D1195" s="61"/>
      <c r="F1195" s="257">
        <v>102.4</v>
      </c>
      <c r="I1195" s="152"/>
      <c r="J1195" s="152"/>
      <c r="K1195" s="152"/>
    </row>
    <row r="1196" spans="2:11">
      <c r="B1196" s="60" t="s">
        <v>172</v>
      </c>
      <c r="C1196" s="25"/>
      <c r="D1196" s="61"/>
      <c r="F1196" s="257">
        <v>11.4</v>
      </c>
      <c r="I1196" s="152"/>
      <c r="J1196" s="152"/>
      <c r="K1196" s="152"/>
    </row>
    <row r="1197" spans="2:11">
      <c r="B1197" s="60" t="s">
        <v>374</v>
      </c>
      <c r="C1197" s="25"/>
      <c r="D1197" s="61"/>
      <c r="F1197" s="258">
        <v>9524</v>
      </c>
      <c r="I1197" s="152"/>
      <c r="J1197" s="152"/>
      <c r="K1197" s="152"/>
    </row>
    <row r="1198" spans="2:11">
      <c r="B1198" s="60" t="s">
        <v>375</v>
      </c>
      <c r="C1198" s="25"/>
      <c r="D1198" s="61"/>
      <c r="F1198" s="258">
        <v>23531</v>
      </c>
      <c r="I1198" s="152"/>
      <c r="J1198" s="152"/>
      <c r="K1198" s="152"/>
    </row>
    <row r="1199" spans="2:11">
      <c r="B1199" s="60" t="s">
        <v>376</v>
      </c>
      <c r="C1199" s="25"/>
      <c r="D1199" s="61"/>
      <c r="F1199" s="258">
        <f>SUM(F1197:F1198)</f>
        <v>33055</v>
      </c>
      <c r="I1199" s="152"/>
      <c r="J1199" s="152"/>
      <c r="K1199" s="152"/>
    </row>
    <row r="1200" spans="2:11">
      <c r="B1200" s="60" t="s">
        <v>377</v>
      </c>
      <c r="C1200" s="25"/>
      <c r="D1200" s="61"/>
      <c r="F1200" s="259">
        <f>F1198/F1197</f>
        <v>2.470705585888282</v>
      </c>
      <c r="I1200" s="152"/>
      <c r="J1200" s="152"/>
      <c r="K1200" s="152"/>
    </row>
    <row r="1201" spans="2:12">
      <c r="B1201" s="334" t="s">
        <v>752</v>
      </c>
      <c r="C1201" s="25"/>
      <c r="D1201" s="61"/>
      <c r="F1201" s="258">
        <v>2117</v>
      </c>
      <c r="I1201" s="152"/>
      <c r="J1201" s="152"/>
      <c r="K1201" s="152"/>
    </row>
    <row r="1202" spans="2:12">
      <c r="B1202" s="334" t="s">
        <v>753</v>
      </c>
      <c r="C1202" s="25"/>
      <c r="D1202" s="61"/>
      <c r="F1202" s="258">
        <v>378</v>
      </c>
      <c r="I1202" s="152"/>
      <c r="J1202" s="152"/>
      <c r="K1202" s="152"/>
    </row>
    <row r="1203" spans="2:12">
      <c r="B1203" s="60" t="s">
        <v>397</v>
      </c>
      <c r="C1203" s="25"/>
      <c r="D1203" s="61"/>
      <c r="F1203" s="258">
        <f>SUM(F1201:F1202)</f>
        <v>2495</v>
      </c>
      <c r="I1203" s="152"/>
      <c r="J1203" s="152"/>
      <c r="K1203" s="152"/>
    </row>
    <row r="1204" spans="2:12">
      <c r="B1204" s="60" t="s">
        <v>378</v>
      </c>
      <c r="C1204" s="25"/>
      <c r="D1204" s="61"/>
      <c r="F1204" s="257">
        <v>46.6</v>
      </c>
      <c r="I1204" s="152"/>
      <c r="J1204" s="152"/>
      <c r="K1204" s="152"/>
    </row>
    <row r="1205" spans="2:12" ht="13.5" thickBot="1">
      <c r="B1205" s="62" t="s">
        <v>335</v>
      </c>
      <c r="C1205" s="63"/>
      <c r="D1205" s="64"/>
      <c r="F1205" s="263">
        <v>373</v>
      </c>
      <c r="I1205" s="152"/>
      <c r="J1205" s="152"/>
      <c r="K1205" s="152"/>
    </row>
    <row r="1206" spans="2:12">
      <c r="I1206" s="152"/>
      <c r="J1206" s="152"/>
      <c r="K1206" s="152"/>
    </row>
    <row r="1207" spans="2:12">
      <c r="I1207" s="152"/>
      <c r="J1207" s="152"/>
      <c r="K1207" s="152"/>
    </row>
    <row r="1208" spans="2:12">
      <c r="I1208" s="152"/>
      <c r="J1208" s="152"/>
      <c r="K1208" s="152"/>
    </row>
    <row r="1209" spans="2:12" ht="13.5" thickBot="1">
      <c r="I1209" s="152"/>
      <c r="J1209" s="152"/>
      <c r="K1209" s="152"/>
    </row>
    <row r="1210" spans="2:12" ht="13.5" thickBot="1">
      <c r="B1210" s="248" t="s">
        <v>380</v>
      </c>
      <c r="C1210" s="249" t="s">
        <v>381</v>
      </c>
      <c r="D1210" s="250"/>
      <c r="E1210" s="250"/>
      <c r="F1210" s="250"/>
      <c r="G1210" s="250"/>
      <c r="H1210" s="252" t="s">
        <v>382</v>
      </c>
      <c r="I1210" s="251" t="s">
        <v>383</v>
      </c>
      <c r="J1210" s="252" t="s">
        <v>384</v>
      </c>
      <c r="K1210" s="253" t="s">
        <v>33</v>
      </c>
    </row>
    <row r="1211" spans="2:12">
      <c r="B1211" s="69">
        <v>301</v>
      </c>
      <c r="C1211" s="67" t="s">
        <v>781</v>
      </c>
      <c r="D1211" s="68"/>
      <c r="E1211" s="68"/>
      <c r="F1211" s="68"/>
      <c r="G1211" s="68"/>
      <c r="H1211" s="71">
        <v>291</v>
      </c>
      <c r="I1211" s="70">
        <v>11.990111248454882</v>
      </c>
      <c r="J1211" s="70">
        <v>13.35</v>
      </c>
      <c r="K1211" s="199">
        <v>1.5840000000000001</v>
      </c>
    </row>
    <row r="1212" spans="2:12">
      <c r="B1212" s="75">
        <v>302</v>
      </c>
      <c r="C1212" s="73" t="s">
        <v>782</v>
      </c>
      <c r="D1212" s="74"/>
      <c r="E1212" s="74"/>
      <c r="F1212" s="74"/>
      <c r="G1212" s="74"/>
      <c r="H1212" s="77">
        <v>251</v>
      </c>
      <c r="I1212" s="76">
        <v>10.341985990935312</v>
      </c>
      <c r="J1212" s="76">
        <v>10.08</v>
      </c>
      <c r="K1212" s="108">
        <v>1.4638</v>
      </c>
    </row>
    <row r="1213" spans="2:12">
      <c r="B1213" s="75">
        <v>313</v>
      </c>
      <c r="C1213" s="67" t="s">
        <v>783</v>
      </c>
      <c r="D1213" s="68"/>
      <c r="E1213" s="68"/>
      <c r="F1213" s="68"/>
      <c r="G1213" s="68"/>
      <c r="H1213" s="262">
        <v>242</v>
      </c>
      <c r="I1213" s="76">
        <v>9.9711578079934071</v>
      </c>
      <c r="J1213" s="81">
        <v>10.84</v>
      </c>
      <c r="K1213" s="200">
        <v>1.1026</v>
      </c>
    </row>
    <row r="1214" spans="2:12">
      <c r="B1214" s="72">
        <v>315</v>
      </c>
      <c r="C1214" s="84" t="s">
        <v>784</v>
      </c>
      <c r="D1214" s="66"/>
      <c r="E1214" s="66"/>
      <c r="F1214" s="66"/>
      <c r="G1214" s="66"/>
      <c r="H1214" s="77">
        <v>237</v>
      </c>
      <c r="I1214" s="78">
        <v>9.7651421508034613</v>
      </c>
      <c r="J1214" s="76">
        <v>6.3</v>
      </c>
      <c r="K1214" s="201">
        <v>1.1052999999999999</v>
      </c>
    </row>
    <row r="1215" spans="2:12" ht="13.5" thickBot="1">
      <c r="B1215" s="72">
        <v>342</v>
      </c>
      <c r="C1215" s="84" t="s">
        <v>785</v>
      </c>
      <c r="D1215" s="82"/>
      <c r="E1215" s="82"/>
      <c r="F1215" s="82"/>
      <c r="G1215" s="82"/>
      <c r="H1215" s="77">
        <v>132</v>
      </c>
      <c r="I1215" s="107">
        <v>5.4388133498145859</v>
      </c>
      <c r="J1215" s="76">
        <v>5.82</v>
      </c>
      <c r="K1215" s="108">
        <v>0.46949999999999997</v>
      </c>
      <c r="L1215" s="369"/>
    </row>
    <row r="1216" spans="2:12" ht="13.5" thickBot="1">
      <c r="B1216" s="318" t="s">
        <v>276</v>
      </c>
      <c r="C1216" s="90"/>
      <c r="D1216" s="90"/>
      <c r="E1216" s="90"/>
      <c r="F1216" s="90"/>
      <c r="G1216" s="90"/>
      <c r="H1216" s="322">
        <v>2427</v>
      </c>
      <c r="I1216" s="319">
        <v>100</v>
      </c>
      <c r="J1216" s="320">
        <v>11.46</v>
      </c>
      <c r="K1216" s="321">
        <v>1.2381</v>
      </c>
    </row>
    <row r="1217" spans="2:11">
      <c r="I1217" s="152"/>
      <c r="J1217" s="152"/>
      <c r="K1217" s="152"/>
    </row>
    <row r="1218" spans="2:11">
      <c r="I1218" s="152"/>
      <c r="J1218" s="152"/>
      <c r="K1218" s="152"/>
    </row>
    <row r="1219" spans="2:11">
      <c r="I1219" s="152"/>
      <c r="J1219" s="152"/>
      <c r="K1219" s="152"/>
    </row>
    <row r="1220" spans="2:11">
      <c r="I1220" s="152"/>
      <c r="J1220" s="152"/>
      <c r="K1220" s="152"/>
    </row>
    <row r="1221" spans="2:11" ht="13.5" thickBot="1">
      <c r="I1221" s="152"/>
      <c r="J1221" s="152"/>
      <c r="K1221" s="152"/>
    </row>
    <row r="1222" spans="2:11" ht="13.5" thickBot="1">
      <c r="B1222" s="429" t="s">
        <v>548</v>
      </c>
      <c r="C1222" s="430"/>
      <c r="D1222" s="431"/>
      <c r="F1222" s="465">
        <v>2018</v>
      </c>
      <c r="G1222" s="466"/>
      <c r="I1222" s="226"/>
      <c r="J1222" s="226"/>
      <c r="K1222" s="152"/>
    </row>
    <row r="1223" spans="2:11" ht="13.5" thickBot="1">
      <c r="F1223" s="254" t="s">
        <v>418</v>
      </c>
      <c r="G1223" s="304" t="s">
        <v>419</v>
      </c>
      <c r="I1223" s="152"/>
      <c r="J1223" s="152"/>
      <c r="K1223" s="152"/>
    </row>
    <row r="1224" spans="2:11" ht="13.5" thickBot="1">
      <c r="I1224" s="152"/>
      <c r="J1224" s="152"/>
      <c r="K1224" s="152"/>
    </row>
    <row r="1225" spans="2:11">
      <c r="B1225" s="57" t="s">
        <v>371</v>
      </c>
      <c r="C1225" s="58"/>
      <c r="D1225" s="59"/>
      <c r="F1225" s="411">
        <v>21.8</v>
      </c>
      <c r="G1225" s="412">
        <v>32.799999999999997</v>
      </c>
      <c r="I1225" s="152"/>
      <c r="J1225" s="152"/>
      <c r="K1225" s="152"/>
    </row>
    <row r="1226" spans="2:11">
      <c r="B1226" s="60" t="s">
        <v>261</v>
      </c>
      <c r="C1226" s="25"/>
      <c r="D1226" s="61"/>
      <c r="F1226" s="305">
        <v>891</v>
      </c>
      <c r="G1226" s="306">
        <v>2352</v>
      </c>
      <c r="I1226" s="152"/>
      <c r="J1226" s="152"/>
      <c r="K1226" s="152"/>
    </row>
    <row r="1227" spans="2:11">
      <c r="B1227" s="60" t="s">
        <v>373</v>
      </c>
      <c r="C1227" s="25"/>
      <c r="D1227" s="61"/>
      <c r="F1227" s="307">
        <v>45.6</v>
      </c>
      <c r="G1227" s="308">
        <v>64.5</v>
      </c>
      <c r="I1227" s="152"/>
      <c r="J1227" s="152"/>
      <c r="K1227" s="152"/>
    </row>
    <row r="1228" spans="2:11">
      <c r="B1228" s="60" t="s">
        <v>172</v>
      </c>
      <c r="C1228" s="25"/>
      <c r="D1228" s="61"/>
      <c r="F1228" s="307">
        <v>4.0999999999999996</v>
      </c>
      <c r="G1228" s="308">
        <v>3.7</v>
      </c>
      <c r="I1228" s="152"/>
      <c r="J1228" s="152"/>
      <c r="K1228" s="152"/>
    </row>
    <row r="1229" spans="2:11">
      <c r="B1229" s="60" t="s">
        <v>374</v>
      </c>
      <c r="C1229" s="25"/>
      <c r="D1229" s="61"/>
      <c r="F1229" s="305">
        <v>5731</v>
      </c>
      <c r="G1229" s="306">
        <v>2115</v>
      </c>
      <c r="I1229" s="152"/>
      <c r="J1229" s="152"/>
      <c r="K1229" s="152"/>
    </row>
    <row r="1230" spans="2:11">
      <c r="B1230" s="60" t="s">
        <v>375</v>
      </c>
      <c r="C1230" s="25"/>
      <c r="D1230" s="61"/>
      <c r="F1230" s="305">
        <v>21095</v>
      </c>
      <c r="G1230" s="306">
        <v>7520</v>
      </c>
      <c r="I1230" s="152"/>
      <c r="J1230" s="152"/>
      <c r="K1230" s="152"/>
    </row>
    <row r="1231" spans="2:11">
      <c r="B1231" s="60" t="s">
        <v>376</v>
      </c>
      <c r="C1231" s="25"/>
      <c r="D1231" s="61"/>
      <c r="F1231" s="305">
        <f>SUM(F1229:F1230)</f>
        <v>26826</v>
      </c>
      <c r="G1231" s="306">
        <f>SUM(G1229:G1230)</f>
        <v>9635</v>
      </c>
      <c r="I1231" s="152"/>
      <c r="J1231" s="152"/>
      <c r="K1231" s="152"/>
    </row>
    <row r="1232" spans="2:11">
      <c r="B1232" s="60" t="s">
        <v>377</v>
      </c>
      <c r="C1232" s="25"/>
      <c r="D1232" s="61"/>
      <c r="F1232" s="309">
        <f>F1230/F1229</f>
        <v>3.6808584889199092</v>
      </c>
      <c r="G1232" s="310">
        <f>G1230/G1229</f>
        <v>3.5555555555555554</v>
      </c>
      <c r="I1232" s="152"/>
      <c r="J1232" s="152"/>
      <c r="K1232" s="152"/>
    </row>
    <row r="1233" spans="1:11">
      <c r="B1233" s="334" t="s">
        <v>592</v>
      </c>
      <c r="C1233" s="25"/>
      <c r="D1233" s="61"/>
      <c r="F1233" s="305">
        <v>2658</v>
      </c>
      <c r="G1233" s="310"/>
      <c r="I1233" s="152"/>
      <c r="J1233" s="152"/>
      <c r="K1233" s="152"/>
    </row>
    <row r="1234" spans="1:11">
      <c r="B1234" s="334" t="s">
        <v>752</v>
      </c>
      <c r="C1234" s="25"/>
      <c r="D1234" s="61"/>
      <c r="F1234" s="305">
        <v>1075</v>
      </c>
      <c r="G1234" s="311"/>
      <c r="I1234" s="152"/>
      <c r="J1234" s="152"/>
      <c r="K1234" s="152"/>
    </row>
    <row r="1235" spans="1:11">
      <c r="B1235" s="334" t="s">
        <v>753</v>
      </c>
      <c r="C1235" s="25"/>
      <c r="D1235" s="61"/>
      <c r="F1235" s="312">
        <v>151</v>
      </c>
      <c r="G1235" s="311"/>
      <c r="I1235" s="152"/>
      <c r="J1235" s="152"/>
      <c r="K1235" s="152"/>
    </row>
    <row r="1236" spans="1:11">
      <c r="B1236" s="60" t="s">
        <v>397</v>
      </c>
      <c r="C1236" s="25"/>
      <c r="D1236" s="61"/>
      <c r="F1236" s="305">
        <f>SUM(F1234:F1235)</f>
        <v>1226</v>
      </c>
      <c r="G1236" s="311"/>
      <c r="I1236" s="152"/>
      <c r="J1236" s="152"/>
      <c r="K1236" s="152"/>
    </row>
    <row r="1237" spans="1:11">
      <c r="B1237" s="60" t="s">
        <v>420</v>
      </c>
      <c r="C1237" s="25"/>
      <c r="D1237" s="61"/>
      <c r="F1237" s="305">
        <v>157</v>
      </c>
      <c r="G1237" s="311"/>
      <c r="I1237" s="152"/>
      <c r="J1237" s="152"/>
      <c r="K1237" s="152"/>
    </row>
    <row r="1238" spans="1:11">
      <c r="B1238" s="60" t="s">
        <v>378</v>
      </c>
      <c r="C1238" s="25"/>
      <c r="D1238" s="61"/>
      <c r="F1238" s="313">
        <v>41.5</v>
      </c>
      <c r="G1238" s="311">
        <v>97.3</v>
      </c>
      <c r="I1238" s="152"/>
      <c r="J1238" s="152"/>
      <c r="K1238" s="152"/>
    </row>
    <row r="1239" spans="1:11">
      <c r="B1239" s="60" t="s">
        <v>421</v>
      </c>
      <c r="C1239" s="25"/>
      <c r="D1239" s="61"/>
      <c r="F1239" s="313"/>
      <c r="G1239" s="306">
        <v>2028</v>
      </c>
      <c r="I1239" s="152"/>
      <c r="J1239" s="152"/>
      <c r="K1239" s="152"/>
    </row>
    <row r="1240" spans="1:11">
      <c r="B1240" s="60" t="s">
        <v>422</v>
      </c>
      <c r="C1240" s="25"/>
      <c r="D1240" s="61"/>
      <c r="F1240" s="313"/>
      <c r="G1240" s="314">
        <v>74.81</v>
      </c>
      <c r="I1240" s="152"/>
      <c r="J1240" s="152"/>
      <c r="K1240" s="152"/>
    </row>
    <row r="1241" spans="1:11">
      <c r="B1241" s="60" t="s">
        <v>423</v>
      </c>
      <c r="C1241" s="25"/>
      <c r="D1241" s="61"/>
      <c r="F1241" s="313"/>
      <c r="G1241" s="308">
        <v>16.03</v>
      </c>
      <c r="I1241" s="152"/>
      <c r="J1241" s="152"/>
      <c r="K1241" s="152"/>
    </row>
    <row r="1242" spans="1:11" ht="13.5" thickBot="1">
      <c r="B1242" s="62" t="s">
        <v>786</v>
      </c>
      <c r="C1242" s="63"/>
      <c r="D1242" s="64"/>
      <c r="F1242" s="413">
        <v>470</v>
      </c>
      <c r="G1242" s="414">
        <v>20</v>
      </c>
      <c r="I1242" s="152"/>
      <c r="J1242" s="152"/>
      <c r="K1242" s="152"/>
    </row>
    <row r="1243" spans="1:11">
      <c r="B1243" s="25"/>
      <c r="C1243" s="25"/>
      <c r="D1243" s="25"/>
      <c r="E1243" s="25"/>
      <c r="F1243" s="25"/>
      <c r="G1243" s="25"/>
      <c r="I1243" s="152"/>
      <c r="J1243" s="152"/>
      <c r="K1243" s="152"/>
    </row>
    <row r="1244" spans="1:11">
      <c r="B1244" s="25"/>
      <c r="C1244" s="202"/>
      <c r="D1244" s="202"/>
      <c r="E1244" s="202"/>
      <c r="F1244" s="202"/>
      <c r="G1244" s="202"/>
      <c r="I1244" s="152"/>
      <c r="J1244" s="152"/>
      <c r="K1244" s="152"/>
    </row>
    <row r="1245" spans="1:11" ht="13.5" thickBot="1">
      <c r="B1245" s="92" t="s">
        <v>418</v>
      </c>
      <c r="C1245" s="92"/>
      <c r="D1245" s="92"/>
      <c r="E1245" s="92"/>
      <c r="F1245" s="92"/>
      <c r="G1245" s="92"/>
      <c r="I1245" s="152"/>
      <c r="J1245" s="152"/>
      <c r="K1245" s="152"/>
    </row>
    <row r="1246" spans="1:11" ht="13.5" thickBot="1">
      <c r="A1246" t="s">
        <v>424</v>
      </c>
      <c r="B1246" s="248" t="s">
        <v>380</v>
      </c>
      <c r="C1246" s="249" t="s">
        <v>381</v>
      </c>
      <c r="D1246" s="250"/>
      <c r="E1246" s="250"/>
      <c r="F1246" s="250"/>
      <c r="G1246" s="250"/>
      <c r="H1246" s="252" t="s">
        <v>382</v>
      </c>
      <c r="I1246" s="251" t="s">
        <v>383</v>
      </c>
      <c r="J1246" s="252" t="s">
        <v>384</v>
      </c>
      <c r="K1246" s="253" t="s">
        <v>33</v>
      </c>
    </row>
    <row r="1247" spans="1:11">
      <c r="B1247" s="69">
        <v>513</v>
      </c>
      <c r="C1247" s="67" t="s">
        <v>792</v>
      </c>
      <c r="D1247" s="68"/>
      <c r="E1247" s="68"/>
      <c r="F1247" s="68"/>
      <c r="G1247" s="68"/>
      <c r="H1247" s="71">
        <v>172</v>
      </c>
      <c r="I1247" s="70">
        <v>19.260918253079506</v>
      </c>
      <c r="J1247" s="70">
        <v>3.72</v>
      </c>
      <c r="K1247" s="199">
        <v>0.80869999999999997</v>
      </c>
    </row>
    <row r="1248" spans="1:11">
      <c r="B1248" s="75">
        <v>519</v>
      </c>
      <c r="C1248" s="73" t="s">
        <v>793</v>
      </c>
      <c r="D1248" s="74"/>
      <c r="E1248" s="74"/>
      <c r="F1248" s="74"/>
      <c r="G1248" s="74"/>
      <c r="H1248" s="77">
        <v>105</v>
      </c>
      <c r="I1248" s="76">
        <v>11.758118701007838</v>
      </c>
      <c r="J1248" s="76">
        <v>4.5199999999999996</v>
      </c>
      <c r="K1248" s="108">
        <v>0.82550000000000001</v>
      </c>
    </row>
    <row r="1249" spans="2:12">
      <c r="B1249" s="75">
        <v>544</v>
      </c>
      <c r="C1249" s="67" t="s">
        <v>794</v>
      </c>
      <c r="D1249" s="68"/>
      <c r="E1249" s="68"/>
      <c r="F1249" s="68"/>
      <c r="G1249" s="68"/>
      <c r="H1249" s="262">
        <v>73</v>
      </c>
      <c r="I1249" s="76">
        <v>8.1746920492721173</v>
      </c>
      <c r="J1249" s="81">
        <v>0.75</v>
      </c>
      <c r="K1249" s="200">
        <v>0.4975</v>
      </c>
    </row>
    <row r="1250" spans="2:12">
      <c r="B1250" s="72">
        <v>532</v>
      </c>
      <c r="C1250" s="84" t="s">
        <v>795</v>
      </c>
      <c r="D1250" s="66"/>
      <c r="E1250" s="66"/>
      <c r="F1250" s="66"/>
      <c r="G1250" s="66"/>
      <c r="H1250" s="77">
        <v>70</v>
      </c>
      <c r="I1250" s="78">
        <v>7.8387458006718926</v>
      </c>
      <c r="J1250" s="76">
        <v>2.19</v>
      </c>
      <c r="K1250" s="201">
        <v>0.43290000000000001</v>
      </c>
    </row>
    <row r="1251" spans="2:12" ht="13.5" thickBot="1">
      <c r="B1251" s="72">
        <v>531</v>
      </c>
      <c r="C1251" s="84" t="s">
        <v>796</v>
      </c>
      <c r="D1251" s="82"/>
      <c r="E1251" s="82"/>
      <c r="F1251" s="82"/>
      <c r="G1251" s="82"/>
      <c r="H1251" s="77">
        <v>41</v>
      </c>
      <c r="I1251" s="107">
        <v>4.591265397536394</v>
      </c>
      <c r="J1251" s="76">
        <v>4.24</v>
      </c>
      <c r="K1251" s="108">
        <v>0.45639999999999997</v>
      </c>
      <c r="L1251" s="369"/>
    </row>
    <row r="1252" spans="2:12" ht="13.5" thickBot="1">
      <c r="B1252" s="318" t="s">
        <v>276</v>
      </c>
      <c r="C1252" s="90"/>
      <c r="D1252" s="90"/>
      <c r="E1252" s="90"/>
      <c r="F1252" s="90"/>
      <c r="G1252" s="90"/>
      <c r="H1252" s="322">
        <v>893</v>
      </c>
      <c r="I1252" s="319">
        <v>100</v>
      </c>
      <c r="J1252" s="320">
        <v>4.1100000000000003</v>
      </c>
      <c r="K1252" s="321">
        <v>0.76070000000000004</v>
      </c>
    </row>
    <row r="1253" spans="2:12">
      <c r="B1253" s="93"/>
      <c r="C1253" s="93"/>
      <c r="D1253" s="93"/>
      <c r="E1253" s="93"/>
      <c r="F1253" s="93"/>
      <c r="G1253" s="93"/>
      <c r="H1253" s="86"/>
      <c r="I1253" s="86"/>
      <c r="J1253" s="86"/>
      <c r="K1253" s="86"/>
    </row>
    <row r="1254" spans="2:12">
      <c r="B1254" s="93"/>
      <c r="C1254" s="93"/>
      <c r="D1254" s="93"/>
      <c r="E1254" s="93"/>
      <c r="F1254" s="93"/>
      <c r="G1254" s="93"/>
      <c r="H1254" s="86"/>
      <c r="I1254" s="86"/>
      <c r="J1254" s="86"/>
      <c r="K1254" s="86"/>
    </row>
    <row r="1255" spans="2:12" ht="13.5" thickBot="1">
      <c r="B1255" s="92" t="s">
        <v>419</v>
      </c>
      <c r="I1255" s="152"/>
      <c r="J1255" s="152"/>
      <c r="K1255" s="152"/>
    </row>
    <row r="1256" spans="2:12" ht="13.5" thickBot="1">
      <c r="B1256" s="248" t="s">
        <v>380</v>
      </c>
      <c r="C1256" s="249" t="s">
        <v>381</v>
      </c>
      <c r="D1256" s="250"/>
      <c r="E1256" s="250"/>
      <c r="F1256" s="250"/>
      <c r="G1256" s="250"/>
      <c r="H1256" s="252" t="s">
        <v>382</v>
      </c>
      <c r="I1256" s="251" t="s">
        <v>383</v>
      </c>
      <c r="J1256" s="252" t="s">
        <v>384</v>
      </c>
      <c r="K1256" s="253" t="s">
        <v>33</v>
      </c>
    </row>
    <row r="1257" spans="2:12">
      <c r="B1257" s="69">
        <v>560</v>
      </c>
      <c r="C1257" s="67" t="s">
        <v>787</v>
      </c>
      <c r="D1257" s="68"/>
      <c r="E1257" s="68"/>
      <c r="F1257" s="68"/>
      <c r="G1257" s="68"/>
      <c r="H1257" s="71">
        <v>1416</v>
      </c>
      <c r="I1257" s="70">
        <v>59.772055719712959</v>
      </c>
      <c r="J1257" s="70">
        <v>3.3</v>
      </c>
      <c r="K1257" s="199">
        <v>0.32379999999999998</v>
      </c>
    </row>
    <row r="1258" spans="2:12">
      <c r="B1258" s="75">
        <v>540</v>
      </c>
      <c r="C1258" s="73" t="s">
        <v>788</v>
      </c>
      <c r="D1258" s="74"/>
      <c r="E1258" s="74"/>
      <c r="F1258" s="74"/>
      <c r="G1258" s="74"/>
      <c r="H1258" s="77">
        <v>290</v>
      </c>
      <c r="I1258" s="76">
        <v>12.241452089489236</v>
      </c>
      <c r="J1258" s="76">
        <v>5.66</v>
      </c>
      <c r="K1258" s="108">
        <v>0.58150000000000002</v>
      </c>
    </row>
    <row r="1259" spans="2:12">
      <c r="B1259" s="75">
        <v>566</v>
      </c>
      <c r="C1259" s="67" t="s">
        <v>789</v>
      </c>
      <c r="D1259" s="68"/>
      <c r="E1259" s="68"/>
      <c r="F1259" s="68"/>
      <c r="G1259" s="68"/>
      <c r="H1259" s="262">
        <v>134</v>
      </c>
      <c r="I1259" s="76">
        <v>5.6563951034191646</v>
      </c>
      <c r="J1259" s="81">
        <v>4.4000000000000004</v>
      </c>
      <c r="K1259" s="200">
        <v>0.31059999999999999</v>
      </c>
    </row>
    <row r="1260" spans="2:12">
      <c r="B1260" s="72">
        <v>565</v>
      </c>
      <c r="C1260" s="84" t="s">
        <v>790</v>
      </c>
      <c r="D1260" s="66"/>
      <c r="E1260" s="66"/>
      <c r="F1260" s="66"/>
      <c r="G1260" s="66"/>
      <c r="H1260" s="77">
        <v>55</v>
      </c>
      <c r="I1260" s="78">
        <v>2.3216547066272688</v>
      </c>
      <c r="J1260" s="76">
        <v>2.78</v>
      </c>
      <c r="K1260" s="201">
        <v>0.14050000000000001</v>
      </c>
    </row>
    <row r="1261" spans="2:12" ht="13.5" thickBot="1">
      <c r="B1261" s="72">
        <v>542</v>
      </c>
      <c r="C1261" s="84" t="s">
        <v>791</v>
      </c>
      <c r="D1261" s="82"/>
      <c r="E1261" s="82"/>
      <c r="F1261" s="82"/>
      <c r="G1261" s="82"/>
      <c r="H1261" s="77">
        <v>34</v>
      </c>
      <c r="I1261" s="107">
        <v>1.4352047277332207</v>
      </c>
      <c r="J1261" s="76">
        <v>3.29</v>
      </c>
      <c r="K1261" s="108">
        <v>0.45319999999999999</v>
      </c>
      <c r="L1261" s="369"/>
    </row>
    <row r="1262" spans="2:12" ht="13.5" thickBot="1">
      <c r="B1262" s="318" t="s">
        <v>276</v>
      </c>
      <c r="C1262" s="90"/>
      <c r="D1262" s="90"/>
      <c r="E1262" s="90"/>
      <c r="F1262" s="90"/>
      <c r="G1262" s="90"/>
      <c r="H1262" s="322">
        <v>2369</v>
      </c>
      <c r="I1262" s="319">
        <v>100</v>
      </c>
      <c r="J1262" s="320">
        <v>3.7</v>
      </c>
      <c r="K1262" s="321">
        <v>0.36449999999999999</v>
      </c>
    </row>
    <row r="1263" spans="2:12">
      <c r="B1263" s="85"/>
      <c r="C1263" s="93"/>
      <c r="D1263" s="93"/>
      <c r="E1263" s="93"/>
      <c r="F1263" s="93"/>
      <c r="G1263" s="93"/>
      <c r="H1263" s="86"/>
      <c r="I1263" s="86"/>
      <c r="J1263" s="87"/>
      <c r="K1263" s="86"/>
    </row>
    <row r="1264" spans="2:12">
      <c r="B1264" s="85"/>
      <c r="C1264" s="93"/>
      <c r="D1264" s="93"/>
      <c r="E1264" s="93"/>
      <c r="F1264" s="93"/>
      <c r="G1264" s="93"/>
      <c r="H1264" s="86"/>
      <c r="I1264" s="86"/>
      <c r="J1264" s="87"/>
      <c r="K1264" s="86"/>
    </row>
    <row r="1265" spans="2:11">
      <c r="B1265" s="85"/>
      <c r="C1265" s="93"/>
      <c r="D1265" s="93"/>
      <c r="E1265" s="93"/>
      <c r="F1265" s="93"/>
      <c r="G1265" s="93"/>
      <c r="H1265" s="86"/>
      <c r="I1265" s="86"/>
      <c r="J1265" s="87"/>
      <c r="K1265" s="86"/>
    </row>
    <row r="1266" spans="2:11">
      <c r="B1266" s="85"/>
      <c r="C1266" s="93"/>
      <c r="D1266" s="93"/>
      <c r="E1266" s="93"/>
      <c r="F1266" s="93"/>
      <c r="G1266" s="93"/>
      <c r="H1266" s="86"/>
      <c r="I1266" s="86"/>
      <c r="J1266" s="87"/>
      <c r="K1266" s="86"/>
    </row>
    <row r="1267" spans="2:11" ht="13.5" thickBot="1">
      <c r="B1267" s="85"/>
      <c r="C1267" s="93"/>
      <c r="D1267" s="93"/>
      <c r="E1267" s="93"/>
      <c r="F1267" s="93"/>
      <c r="G1267" s="93"/>
      <c r="H1267" s="86"/>
      <c r="I1267" s="86"/>
      <c r="J1267" s="87"/>
      <c r="K1267" s="86"/>
    </row>
    <row r="1268" spans="2:11" ht="13.5" thickBot="1">
      <c r="B1268" s="429" t="s">
        <v>425</v>
      </c>
      <c r="C1268" s="430"/>
      <c r="D1268" s="431"/>
      <c r="F1268" s="340">
        <v>2018</v>
      </c>
      <c r="G1268" s="93"/>
      <c r="I1268" s="152"/>
      <c r="J1268" s="152"/>
      <c r="K1268" s="152"/>
    </row>
    <row r="1269" spans="2:11">
      <c r="F1269" s="265"/>
      <c r="G1269" s="93"/>
      <c r="I1269" s="152"/>
      <c r="J1269" s="152"/>
      <c r="K1269" s="152"/>
    </row>
    <row r="1270" spans="2:11" ht="13.5" thickBot="1">
      <c r="I1270" s="152"/>
      <c r="J1270" s="152"/>
      <c r="K1270" s="152"/>
    </row>
    <row r="1271" spans="2:11">
      <c r="B1271" s="57" t="s">
        <v>371</v>
      </c>
      <c r="C1271" s="58"/>
      <c r="D1271" s="59"/>
      <c r="F1271" s="255">
        <v>32.6</v>
      </c>
      <c r="I1271" s="152"/>
      <c r="J1271" s="152"/>
      <c r="K1271" s="152"/>
    </row>
    <row r="1272" spans="2:11">
      <c r="B1272" s="60" t="s">
        <v>261</v>
      </c>
      <c r="C1272" s="25"/>
      <c r="D1272" s="61"/>
      <c r="F1272" s="256">
        <v>1693</v>
      </c>
      <c r="I1272" s="152"/>
      <c r="J1272" s="152"/>
      <c r="K1272" s="152"/>
    </row>
    <row r="1273" spans="2:11">
      <c r="B1273" s="60" t="s">
        <v>373</v>
      </c>
      <c r="C1273" s="25"/>
      <c r="D1273" s="61"/>
      <c r="F1273" s="257">
        <v>84.4</v>
      </c>
      <c r="I1273" s="152"/>
      <c r="J1273" s="152"/>
      <c r="K1273" s="152"/>
    </row>
    <row r="1274" spans="2:11">
      <c r="B1274" s="60" t="s">
        <v>172</v>
      </c>
      <c r="C1274" s="25"/>
      <c r="D1274" s="61"/>
      <c r="F1274" s="257">
        <v>5.8</v>
      </c>
      <c r="I1274" s="152"/>
      <c r="J1274" s="152"/>
      <c r="K1274" s="152"/>
    </row>
    <row r="1275" spans="2:11">
      <c r="B1275" s="60" t="s">
        <v>374</v>
      </c>
      <c r="C1275" s="25"/>
      <c r="D1275" s="61"/>
      <c r="F1275" s="258">
        <v>4242</v>
      </c>
      <c r="I1275" s="152"/>
      <c r="J1275" s="152"/>
      <c r="K1275" s="152"/>
    </row>
    <row r="1276" spans="2:11">
      <c r="B1276" s="60" t="s">
        <v>375</v>
      </c>
      <c r="C1276" s="25"/>
      <c r="D1276" s="61"/>
      <c r="F1276" s="258">
        <v>20346</v>
      </c>
      <c r="I1276" s="152"/>
      <c r="J1276" s="152"/>
      <c r="K1276" s="152"/>
    </row>
    <row r="1277" spans="2:11">
      <c r="B1277" s="60" t="s">
        <v>376</v>
      </c>
      <c r="C1277" s="25"/>
      <c r="D1277" s="61"/>
      <c r="F1277" s="258">
        <f>SUM(F1275:F1276)</f>
        <v>24588</v>
      </c>
      <c r="I1277" s="152"/>
      <c r="J1277" s="152"/>
      <c r="K1277" s="152"/>
    </row>
    <row r="1278" spans="2:11">
      <c r="B1278" s="60" t="s">
        <v>377</v>
      </c>
      <c r="C1278" s="25"/>
      <c r="D1278" s="61"/>
      <c r="F1278" s="259">
        <f>F1276/F1275</f>
        <v>4.7963224893917964</v>
      </c>
      <c r="I1278" s="152"/>
      <c r="J1278" s="152"/>
      <c r="K1278" s="152"/>
    </row>
    <row r="1279" spans="2:11">
      <c r="B1279" s="334" t="s">
        <v>752</v>
      </c>
      <c r="C1279" s="25"/>
      <c r="D1279" s="61"/>
      <c r="F1279" s="258">
        <v>1303</v>
      </c>
      <c r="I1279" s="152"/>
      <c r="J1279" s="152"/>
      <c r="K1279" s="152"/>
    </row>
    <row r="1280" spans="2:11">
      <c r="B1280" s="334" t="s">
        <v>753</v>
      </c>
      <c r="C1280" s="25"/>
      <c r="D1280" s="61"/>
      <c r="F1280" s="258">
        <v>559</v>
      </c>
      <c r="I1280" s="152"/>
      <c r="J1280" s="152"/>
      <c r="K1280" s="152"/>
    </row>
    <row r="1281" spans="2:12">
      <c r="B1281" s="60" t="s">
        <v>397</v>
      </c>
      <c r="C1281" s="25"/>
      <c r="D1281" s="61"/>
      <c r="F1281" s="258">
        <f>SUM(F1279:F1280)</f>
        <v>1862</v>
      </c>
      <c r="I1281" s="152"/>
      <c r="J1281" s="152"/>
      <c r="K1281" s="152"/>
    </row>
    <row r="1282" spans="2:12">
      <c r="B1282" s="60" t="s">
        <v>378</v>
      </c>
      <c r="C1282" s="25"/>
      <c r="D1282" s="61"/>
      <c r="F1282" s="257">
        <v>34.5</v>
      </c>
      <c r="I1282" s="152"/>
      <c r="J1282" s="152"/>
      <c r="K1282" s="152"/>
    </row>
    <row r="1283" spans="2:12">
      <c r="B1283" s="60" t="s">
        <v>335</v>
      </c>
      <c r="C1283" s="25"/>
      <c r="D1283" s="61"/>
      <c r="F1283" s="273">
        <v>593</v>
      </c>
      <c r="I1283" s="152"/>
      <c r="J1283" s="152"/>
      <c r="K1283" s="152"/>
    </row>
    <row r="1284" spans="2:12" ht="13.5" thickBot="1">
      <c r="B1284" s="62" t="s">
        <v>468</v>
      </c>
      <c r="C1284" s="63"/>
      <c r="D1284" s="64"/>
      <c r="E1284" s="25"/>
      <c r="F1284" s="261">
        <v>77</v>
      </c>
      <c r="I1284" s="152"/>
      <c r="J1284" s="152"/>
      <c r="K1284" s="152"/>
    </row>
    <row r="1285" spans="2:12">
      <c r="B1285" s="25"/>
      <c r="I1285" s="152"/>
      <c r="J1285" s="152"/>
      <c r="K1285" s="152"/>
    </row>
    <row r="1286" spans="2:12" ht="13.5" thickBot="1">
      <c r="B1286" s="25"/>
      <c r="I1286" s="152"/>
      <c r="J1286" s="152"/>
      <c r="K1286" s="152"/>
    </row>
    <row r="1287" spans="2:12" ht="13.5" thickBot="1">
      <c r="B1287" s="248" t="s">
        <v>380</v>
      </c>
      <c r="C1287" s="249" t="s">
        <v>381</v>
      </c>
      <c r="D1287" s="250"/>
      <c r="E1287" s="250"/>
      <c r="F1287" s="250"/>
      <c r="G1287" s="250"/>
      <c r="H1287" s="252" t="s">
        <v>382</v>
      </c>
      <c r="I1287" s="251" t="s">
        <v>383</v>
      </c>
      <c r="J1287" s="252" t="s">
        <v>384</v>
      </c>
      <c r="K1287" s="253" t="s">
        <v>33</v>
      </c>
    </row>
    <row r="1288" spans="2:12">
      <c r="B1288" s="69">
        <v>443</v>
      </c>
      <c r="C1288" s="67" t="s">
        <v>797</v>
      </c>
      <c r="D1288" s="68"/>
      <c r="E1288" s="68"/>
      <c r="F1288" s="68"/>
      <c r="G1288" s="68"/>
      <c r="H1288" s="71">
        <v>219</v>
      </c>
      <c r="I1288" s="70">
        <v>12.769679300291545</v>
      </c>
      <c r="J1288" s="70">
        <v>6.01</v>
      </c>
      <c r="K1288" s="199">
        <v>1.1805000000000001</v>
      </c>
    </row>
    <row r="1289" spans="2:12">
      <c r="B1289" s="75">
        <v>446</v>
      </c>
      <c r="C1289" s="73" t="s">
        <v>798</v>
      </c>
      <c r="D1289" s="74"/>
      <c r="E1289" s="74"/>
      <c r="F1289" s="74"/>
      <c r="G1289" s="74"/>
      <c r="H1289" s="77">
        <v>200</v>
      </c>
      <c r="I1289" s="76">
        <v>11.661807580174926</v>
      </c>
      <c r="J1289" s="76">
        <v>4.88</v>
      </c>
      <c r="K1289" s="108">
        <v>0.67900000000000005</v>
      </c>
    </row>
    <row r="1290" spans="2:12">
      <c r="B1290" s="75">
        <v>480</v>
      </c>
      <c r="C1290" s="67" t="s">
        <v>799</v>
      </c>
      <c r="D1290" s="68"/>
      <c r="E1290" s="68"/>
      <c r="F1290" s="68"/>
      <c r="G1290" s="68"/>
      <c r="H1290" s="262">
        <v>130</v>
      </c>
      <c r="I1290" s="76">
        <v>7.5801749271137027</v>
      </c>
      <c r="J1290" s="81">
        <v>5.57</v>
      </c>
      <c r="K1290" s="200">
        <v>1.1496999999999999</v>
      </c>
    </row>
    <row r="1291" spans="2:12">
      <c r="B1291" s="72">
        <v>468</v>
      </c>
      <c r="C1291" s="84" t="s">
        <v>800</v>
      </c>
      <c r="D1291" s="66"/>
      <c r="E1291" s="66"/>
      <c r="F1291" s="66"/>
      <c r="G1291" s="66"/>
      <c r="H1291" s="77">
        <v>111</v>
      </c>
      <c r="I1291" s="78">
        <v>6.4723032069970845</v>
      </c>
      <c r="J1291" s="76">
        <v>4.4400000000000004</v>
      </c>
      <c r="K1291" s="201">
        <v>0.47960000000000003</v>
      </c>
    </row>
    <row r="1292" spans="2:12" ht="13.5" thickBot="1">
      <c r="B1292" s="72">
        <v>463</v>
      </c>
      <c r="C1292" s="84" t="s">
        <v>658</v>
      </c>
      <c r="D1292" s="82"/>
      <c r="E1292" s="82"/>
      <c r="F1292" s="82"/>
      <c r="G1292" s="82"/>
      <c r="H1292" s="77">
        <v>101</v>
      </c>
      <c r="I1292" s="107">
        <v>5.889212827988338</v>
      </c>
      <c r="J1292" s="76">
        <v>6.6</v>
      </c>
      <c r="K1292" s="108">
        <v>0.49619999999999997</v>
      </c>
      <c r="L1292" s="369"/>
    </row>
    <row r="1293" spans="2:12" ht="13.5" thickBot="1">
      <c r="B1293" s="318" t="s">
        <v>276</v>
      </c>
      <c r="C1293" s="90"/>
      <c r="D1293" s="90"/>
      <c r="E1293" s="90"/>
      <c r="F1293" s="90"/>
      <c r="G1293" s="90"/>
      <c r="H1293" s="322">
        <v>1715</v>
      </c>
      <c r="I1293" s="319">
        <v>100</v>
      </c>
      <c r="J1293" s="320">
        <v>5.83</v>
      </c>
      <c r="K1293" s="321">
        <v>0.87960000000000005</v>
      </c>
    </row>
    <row r="1298" spans="3:8">
      <c r="H1298"/>
    </row>
    <row r="1299" spans="3:8" ht="0.75" customHeight="1">
      <c r="C1299" s="357" t="s">
        <v>622</v>
      </c>
      <c r="D1299" s="357"/>
      <c r="E1299" s="357"/>
      <c r="F1299" s="357"/>
      <c r="G1299" s="357"/>
      <c r="H1299" s="323"/>
    </row>
    <row r="1300" spans="3:8">
      <c r="C1300" s="38"/>
      <c r="D1300" s="38"/>
      <c r="E1300" s="38"/>
      <c r="F1300" s="38"/>
      <c r="G1300" s="114"/>
      <c r="H1300" s="38"/>
    </row>
  </sheetData>
  <mergeCells count="67">
    <mergeCell ref="F1222:G1222"/>
    <mergeCell ref="B95:D95"/>
    <mergeCell ref="B124:D124"/>
    <mergeCell ref="B471:D471"/>
    <mergeCell ref="B472:D472"/>
    <mergeCell ref="B157:D157"/>
    <mergeCell ref="B158:D158"/>
    <mergeCell ref="B172:D172"/>
    <mergeCell ref="B173:D173"/>
    <mergeCell ref="B197:D197"/>
    <mergeCell ref="B198:D198"/>
    <mergeCell ref="B2:D2"/>
    <mergeCell ref="B3:D3"/>
    <mergeCell ref="B35:D35"/>
    <mergeCell ref="B66:D66"/>
    <mergeCell ref="B67:D67"/>
    <mergeCell ref="B94:D94"/>
    <mergeCell ref="B222:D222"/>
    <mergeCell ref="B223:D223"/>
    <mergeCell ref="B255:D255"/>
    <mergeCell ref="B286:D286"/>
    <mergeCell ref="B287:D287"/>
    <mergeCell ref="B314:D314"/>
    <mergeCell ref="B315:D315"/>
    <mergeCell ref="B344:D344"/>
    <mergeCell ref="B372:D372"/>
    <mergeCell ref="B373:D373"/>
    <mergeCell ref="B395:D395"/>
    <mergeCell ref="B396:D396"/>
    <mergeCell ref="B418:D418"/>
    <mergeCell ref="B419:D419"/>
    <mergeCell ref="B443:D443"/>
    <mergeCell ref="B499:D499"/>
    <mergeCell ref="B500:D500"/>
    <mergeCell ref="B524:D524"/>
    <mergeCell ref="B525:D525"/>
    <mergeCell ref="B549:D549"/>
    <mergeCell ref="B550:D550"/>
    <mergeCell ref="B570:D570"/>
    <mergeCell ref="B602:D602"/>
    <mergeCell ref="B603:D603"/>
    <mergeCell ref="B630:D630"/>
    <mergeCell ref="B631:D631"/>
    <mergeCell ref="B684:D684"/>
    <mergeCell ref="B659:D659"/>
    <mergeCell ref="B660:D660"/>
    <mergeCell ref="B685:D685"/>
    <mergeCell ref="B712:D712"/>
    <mergeCell ref="B741:D741"/>
    <mergeCell ref="B770:D770"/>
    <mergeCell ref="B798:D798"/>
    <mergeCell ref="B827:D827"/>
    <mergeCell ref="B856:D856"/>
    <mergeCell ref="B883:D883"/>
    <mergeCell ref="B911:D911"/>
    <mergeCell ref="B934:D934"/>
    <mergeCell ref="B963:D963"/>
    <mergeCell ref="B997:D997"/>
    <mergeCell ref="B1030:D1030"/>
    <mergeCell ref="B1158:D1158"/>
    <mergeCell ref="B1190:D1190"/>
    <mergeCell ref="B1222:D1222"/>
    <mergeCell ref="B1268:D1268"/>
    <mergeCell ref="B1062:D1062"/>
    <mergeCell ref="B1093:D1093"/>
    <mergeCell ref="B1108:D1108"/>
    <mergeCell ref="B1124:D1124"/>
  </mergeCells>
  <phoneticPr fontId="0" type="noConversion"/>
  <pageMargins left="0.93" right="0.75" top="0.34" bottom="0.43" header="0" footer="0"/>
  <pageSetup paperSize="9" scale="73" orientation="landscape" r:id="rId1"/>
  <headerFooter alignWithMargins="0"/>
  <rowBreaks count="42" manualBreakCount="42">
    <brk id="33" max="10" man="1"/>
    <brk id="64" max="10" man="1"/>
    <brk id="92" max="10" man="1"/>
    <brk id="122" max="10" man="1"/>
    <brk id="155" max="10" man="1"/>
    <brk id="195" max="10" man="1"/>
    <brk id="220" max="10" man="1"/>
    <brk id="253" max="10" man="1"/>
    <brk id="284" max="10" man="1"/>
    <brk id="312" max="10" man="1"/>
    <brk id="342" max="10" man="1"/>
    <brk id="370" max="10" man="1"/>
    <brk id="393" max="10" man="1"/>
    <brk id="416" max="10" man="1"/>
    <brk id="438" max="10" man="1"/>
    <brk id="469" max="10" man="1"/>
    <brk id="497" max="10" man="1"/>
    <brk id="522" max="10" man="1"/>
    <brk id="547" max="10" man="1"/>
    <brk id="568" max="10" man="1"/>
    <brk id="597" max="10" man="1"/>
    <brk id="628" max="10" man="1"/>
    <brk id="658" max="10" man="1"/>
    <brk id="710" max="10" man="1"/>
    <brk id="768" max="10" man="1"/>
    <brk id="796" max="10" man="1"/>
    <brk id="825" max="10" man="1"/>
    <brk id="854" max="10" man="1"/>
    <brk id="881" max="10" man="1"/>
    <brk id="909" max="10" man="1"/>
    <brk id="932" max="10" man="1"/>
    <brk id="956" max="10" man="1"/>
    <brk id="994" max="10" man="1"/>
    <brk id="1027" max="10" man="1"/>
    <brk id="1059" max="10" man="1"/>
    <brk id="1090" max="10" man="1"/>
    <brk id="1120" max="10" man="1"/>
    <brk id="1154" max="10" man="1"/>
    <brk id="1186" max="10" man="1"/>
    <brk id="1218" max="10" man="1"/>
    <brk id="1263" max="10" man="1"/>
    <brk id="129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Hospitalización</vt:lpstr>
      <vt:lpstr>Consultas</vt:lpstr>
      <vt:lpstr>ACTIVIDAD QUIRÚRGICA</vt:lpstr>
      <vt:lpstr>ACTIVIDAD DE PARTOS</vt:lpstr>
      <vt:lpstr>ACTIVIDAD DE URGENCIAS</vt:lpstr>
      <vt:lpstr>SERVICIOS BÁSICOS</vt:lpstr>
      <vt:lpstr>GRDS </vt:lpstr>
      <vt:lpstr>'ACTIVIDAD DE URGENCIAS'!Área_de_impresión</vt:lpstr>
      <vt:lpstr>'ACTIVIDAD QUIRÚRGICA'!Área_de_impresión</vt:lpstr>
      <vt:lpstr>Consultas!Área_de_impresión</vt:lpstr>
      <vt:lpstr>'GRDS '!Área_de_impresión</vt:lpstr>
      <vt:lpstr>Hospitalización!Área_de_impresión</vt:lpstr>
      <vt:lpstr>'SERVICIOS BÁSICOS'!Área_de_impresión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95</dc:creator>
  <cp:lastModifiedBy>hucadmin</cp:lastModifiedBy>
  <cp:lastPrinted>2019-05-15T09:29:57Z</cp:lastPrinted>
  <dcterms:created xsi:type="dcterms:W3CDTF">2000-12-23T08:44:00Z</dcterms:created>
  <dcterms:modified xsi:type="dcterms:W3CDTF">2019-10-28T10:24:02Z</dcterms:modified>
</cp:coreProperties>
</file>